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8495" windowHeight="11640" activeTab="0"/>
  </bookViews>
  <sheets>
    <sheet name="global" sheetId="1" r:id="rId1"/>
    <sheet name="vie associative" sheetId="2" r:id="rId2"/>
    <sheet name="charges de structure" sheetId="3" r:id="rId3"/>
    <sheet name="activité scrabble" sheetId="4" r:id="rId4"/>
  </sheets>
  <definedNames>
    <definedName name="_xlnm.Print_Area" localSheetId="3">'activité scrabble'!$A$1:$W$41</definedName>
    <definedName name="_xlnm.Print_Area" localSheetId="2">'charges de structure'!$A$1:$H$36</definedName>
    <definedName name="_xlnm.Print_Area" localSheetId="0">'global'!$A$1:$S$51</definedName>
    <definedName name="_xlnm.Print_Area" localSheetId="1">'vie associative'!$A$2:$O$49</definedName>
  </definedNames>
  <calcPr fullCalcOnLoad="1"/>
</workbook>
</file>

<file path=xl/sharedStrings.xml><?xml version="1.0" encoding="utf-8"?>
<sst xmlns="http://schemas.openxmlformats.org/spreadsheetml/2006/main" count="264" uniqueCount="176">
  <si>
    <t>Charges</t>
  </si>
  <si>
    <t>2010-11</t>
  </si>
  <si>
    <t>Produits</t>
  </si>
  <si>
    <t xml:space="preserve">Présidence                                                            </t>
  </si>
  <si>
    <t>Licences</t>
  </si>
  <si>
    <t xml:space="preserve">Conseil d'Administration                                              </t>
  </si>
  <si>
    <t>Affiliatons clubs</t>
  </si>
  <si>
    <t xml:space="preserve">Assemblée Générale                                                    </t>
  </si>
  <si>
    <t xml:space="preserve">Comité Ethique                                                        </t>
  </si>
  <si>
    <t>Affil. clubs scolaires</t>
  </si>
  <si>
    <t xml:space="preserve">Structures (BD, CA, AG)                                               </t>
  </si>
  <si>
    <t>Subventions</t>
  </si>
  <si>
    <t>Produits financiers</t>
  </si>
  <si>
    <t xml:space="preserve">Classique                                                             </t>
  </si>
  <si>
    <t xml:space="preserve">Directions Nationales                                                 </t>
  </si>
  <si>
    <t xml:space="preserve">Finances                                                              </t>
  </si>
  <si>
    <t xml:space="preserve">Commissions                                                           </t>
  </si>
  <si>
    <t>Séjours "jeunes" Aix</t>
  </si>
  <si>
    <t>Scrabblerama "Jeunes"</t>
  </si>
  <si>
    <t>Resultat Vie Associative</t>
  </si>
  <si>
    <t>Budget</t>
  </si>
  <si>
    <t>Réel</t>
  </si>
  <si>
    <t>Comptes de charges</t>
  </si>
  <si>
    <t>n-1</t>
  </si>
  <si>
    <t>Comptes de produits</t>
  </si>
  <si>
    <t>Réalisé</t>
  </si>
  <si>
    <t xml:space="preserve">Licences joueurs                                                      </t>
  </si>
  <si>
    <t xml:space="preserve">Fournitures admin. et info.                                           </t>
  </si>
  <si>
    <t xml:space="preserve">Licences                                                              </t>
  </si>
  <si>
    <t>Achats</t>
  </si>
  <si>
    <t xml:space="preserve">Affiliations clubs                                                    </t>
  </si>
  <si>
    <t xml:space="preserve">Affiliations clubs scolaires                                          </t>
  </si>
  <si>
    <t xml:space="preserve">Locations (bureau, mat., entrepôt)                                    </t>
  </si>
  <si>
    <t xml:space="preserve">Affiliations                                                          </t>
  </si>
  <si>
    <t xml:space="preserve">Charges locatives et de coprop.                                       </t>
  </si>
  <si>
    <t xml:space="preserve">Festivals fédéraux                                                    </t>
  </si>
  <si>
    <t xml:space="preserve">Primes d'assurance et cotisations                                     </t>
  </si>
  <si>
    <t xml:space="preserve">Championnats nationaux                                                </t>
  </si>
  <si>
    <t xml:space="preserve">Prestations ext. et honoraires                                        </t>
  </si>
  <si>
    <t xml:space="preserve">Epreuves internationales                                              </t>
  </si>
  <si>
    <t xml:space="preserve">Simultanés et autres épreuves                                         </t>
  </si>
  <si>
    <t xml:space="preserve">Transports, missions, réceptions                                      </t>
  </si>
  <si>
    <t xml:space="preserve">Redevances                                                            </t>
  </si>
  <si>
    <t xml:space="preserve">Services bancaires et assimilés                                       </t>
  </si>
  <si>
    <t>Frais d'exploitation</t>
  </si>
  <si>
    <t xml:space="preserve">Locations diverses                                                    </t>
  </si>
  <si>
    <t xml:space="preserve">Activités annexes                                                     </t>
  </si>
  <si>
    <t xml:space="preserve">Subventions                                                           </t>
  </si>
  <si>
    <t xml:space="preserve">Autres épreuves                                                       </t>
  </si>
  <si>
    <t xml:space="preserve">Prod. div. de gestion courante                                        </t>
  </si>
  <si>
    <t xml:space="preserve">Autres produits                                                       </t>
  </si>
  <si>
    <t xml:space="preserve">Taxe sur les salaires                                                 </t>
  </si>
  <si>
    <t xml:space="preserve">Prod. nets sur cess. de val. mob.                                     </t>
  </si>
  <si>
    <t xml:space="preserve">Formation continue                                                    </t>
  </si>
  <si>
    <t xml:space="preserve">intérêts sur bons de trésorerie                               </t>
  </si>
  <si>
    <t xml:space="preserve">Autres taxes et impôts                                                </t>
  </si>
  <si>
    <t xml:space="preserve">Produits financiers                                                   </t>
  </si>
  <si>
    <t>Impots et taxes</t>
  </si>
  <si>
    <t xml:space="preserve">Rémunération du personnel                                             </t>
  </si>
  <si>
    <t xml:space="preserve">Cotisations sociales                                                  </t>
  </si>
  <si>
    <t xml:space="preserve">Autres charges soc. et de person.                                     </t>
  </si>
  <si>
    <t xml:space="preserve">Chèques déjeuner                                                      </t>
  </si>
  <si>
    <t>Personnel</t>
  </si>
  <si>
    <t xml:space="preserve">Charges div. et exceptionnelles                                       </t>
  </si>
  <si>
    <t>Autres charges</t>
  </si>
  <si>
    <t xml:space="preserve">Dotations aux amortissements                                          </t>
  </si>
  <si>
    <t xml:space="preserve">Dot. aux amortissements                                          </t>
  </si>
  <si>
    <t>TOTAL CHARGES</t>
  </si>
  <si>
    <t>TOTAL PRODUITS</t>
  </si>
  <si>
    <t xml:space="preserve">Fournitures entr. et petit équip.                                </t>
  </si>
  <si>
    <t>(loyer facturé à PML)</t>
  </si>
  <si>
    <t xml:space="preserve">(Prod. div. de gestion courante )                                       </t>
  </si>
  <si>
    <t>Comptes de charges nettes</t>
  </si>
  <si>
    <t xml:space="preserve">Total </t>
  </si>
  <si>
    <t>Total charges</t>
  </si>
  <si>
    <t>Total produits</t>
  </si>
  <si>
    <t>Charges de structure</t>
  </si>
  <si>
    <t>Resultat global</t>
  </si>
  <si>
    <t xml:space="preserve">Frais de fonctionnement  associatif                                             </t>
  </si>
  <si>
    <t>Intendance</t>
  </si>
  <si>
    <t>Elections</t>
  </si>
  <si>
    <t>0rganisation</t>
  </si>
  <si>
    <t>Affilations clubs</t>
  </si>
  <si>
    <t>Simultanés et autres épreuves</t>
  </si>
  <si>
    <t>Redevances</t>
  </si>
  <si>
    <t>Locations diverses</t>
  </si>
  <si>
    <t>Prod. divers de gestion courante</t>
  </si>
  <si>
    <t xml:space="preserve">Arbitrage                                   </t>
  </si>
  <si>
    <t>Informatique</t>
  </si>
  <si>
    <t xml:space="preserve">Bureau Directeur                                         </t>
  </si>
  <si>
    <t>Balance</t>
  </si>
  <si>
    <t xml:space="preserve">Aix-les-Bains                                                         </t>
  </si>
  <si>
    <t xml:space="preserve">Cannes                                                                </t>
  </si>
  <si>
    <t xml:space="preserve">Vichy                                                                 </t>
  </si>
  <si>
    <t xml:space="preserve">Champ.de France                                                       </t>
  </si>
  <si>
    <t>Redevances phases 1-2-3</t>
  </si>
  <si>
    <t xml:space="preserve">Champ. de France Scolaire                                             </t>
  </si>
  <si>
    <t xml:space="preserve">Champ. de France Vermeil Qualif                                          </t>
  </si>
  <si>
    <t xml:space="preserve">Interclubs  qualif + finale                                                       </t>
  </si>
  <si>
    <t xml:space="preserve">Championnats du Monde                                                 </t>
  </si>
  <si>
    <t xml:space="preserve">Simultané Mondial                                                     </t>
  </si>
  <si>
    <t xml:space="preserve">Simultané Mondial de Blitz                                            </t>
  </si>
  <si>
    <t xml:space="preserve">Simultané Mondial 1/2 rapide                                          </t>
  </si>
  <si>
    <t xml:space="preserve">Interclubs européens                                                  </t>
  </si>
  <si>
    <t xml:space="preserve">Épreuves internationales                                              </t>
  </si>
  <si>
    <t xml:space="preserve">Simultanés                                                            </t>
  </si>
  <si>
    <t xml:space="preserve">Redevances TH                                                         </t>
  </si>
  <si>
    <t xml:space="preserve">Challenge VerDiam                                                     </t>
  </si>
  <si>
    <t xml:space="preserve">Finale Grand Prix                                                     </t>
  </si>
  <si>
    <t>Activité Scrabble</t>
  </si>
  <si>
    <t xml:space="preserve">Activité scrabble                                                    </t>
  </si>
  <si>
    <t xml:space="preserve">Activité Scrabble                                                    </t>
  </si>
  <si>
    <t>Classement et tournois</t>
  </si>
  <si>
    <t>Juridique</t>
  </si>
  <si>
    <t>Festival Côte Fleurie</t>
  </si>
  <si>
    <t>Groupe Travail Permanents</t>
  </si>
  <si>
    <t>Promotion Action (anim VVF…)</t>
  </si>
  <si>
    <t xml:space="preserve">Simultanés France + permanents                                                 </t>
  </si>
  <si>
    <t>2012-13</t>
  </si>
  <si>
    <t>Fournitures admin. et info.</t>
  </si>
  <si>
    <t>Fournitures entr. et petit équip.</t>
  </si>
  <si>
    <t>Locations (bureau, mat., entrepôt)</t>
  </si>
  <si>
    <t>Charges locatives et de coprop.</t>
  </si>
  <si>
    <t>Entretien et réparations</t>
  </si>
  <si>
    <t>Primes d'assurance et cotisations</t>
  </si>
  <si>
    <t>Prestations ext. et honoraires</t>
  </si>
  <si>
    <t>Publications, relat. pub, cadeaux</t>
  </si>
  <si>
    <t>Transports, missions, réceptions</t>
  </si>
  <si>
    <t>Téléphone, internet, frais postaux</t>
  </si>
  <si>
    <t>Services bancaires et assimilés</t>
  </si>
  <si>
    <t>2011-2012</t>
  </si>
  <si>
    <t>(30,4)</t>
  </si>
  <si>
    <t xml:space="preserve">Affiliations clubs scolaires                                                     </t>
  </si>
  <si>
    <t>-9,9</t>
  </si>
  <si>
    <t>Réel 2011-2012</t>
  </si>
  <si>
    <t>-2,5</t>
  </si>
  <si>
    <t>-19,5</t>
  </si>
  <si>
    <t>-3,8</t>
  </si>
  <si>
    <t>-7,2</t>
  </si>
  <si>
    <t>-6,6</t>
  </si>
  <si>
    <t>-6,2</t>
  </si>
  <si>
    <t>-12,8</t>
  </si>
  <si>
    <t>2013-14</t>
  </si>
  <si>
    <t>Réel 2010-2011</t>
  </si>
  <si>
    <t>Réel 2012-2013</t>
  </si>
  <si>
    <t>Prévisionnel 2013-2014</t>
  </si>
  <si>
    <t xml:space="preserve"> </t>
  </si>
  <si>
    <t>Résultat   global</t>
  </si>
  <si>
    <t>Tourisme</t>
  </si>
  <si>
    <t>La Rochelle</t>
  </si>
  <si>
    <t xml:space="preserve">Simultanés National Handicap                                        </t>
  </si>
  <si>
    <t>Dotation Comités</t>
  </si>
  <si>
    <t xml:space="preserve">Entretien et réparations (mat. et inform.)                                             </t>
  </si>
  <si>
    <t>Total</t>
  </si>
  <si>
    <t xml:space="preserve">Classique : CdF + IC + Open Fr.                                        </t>
  </si>
  <si>
    <t>Vie  Associative</t>
  </si>
  <si>
    <t>Fournitures promotionnelles</t>
  </si>
  <si>
    <t xml:space="preserve">Jeunes et Scolaires                                                 </t>
  </si>
  <si>
    <t xml:space="preserve">Promotion                 </t>
  </si>
  <si>
    <t xml:space="preserve">Communication </t>
  </si>
  <si>
    <t>Actions</t>
  </si>
  <si>
    <t>Com Juridique</t>
  </si>
  <si>
    <t>Com Informatique</t>
  </si>
  <si>
    <t xml:space="preserve">Téléphone, internet, frais postaux                                   </t>
  </si>
  <si>
    <t>Com Communication</t>
  </si>
  <si>
    <t xml:space="preserve">Com Promotion </t>
  </si>
  <si>
    <t>Publications et RP</t>
  </si>
  <si>
    <t>DNS Jeunes et Scolaires</t>
  </si>
  <si>
    <t>DNS Classique</t>
  </si>
  <si>
    <t>Réel 2013-2014</t>
  </si>
  <si>
    <t xml:space="preserve">Jeux francophonie (Fête du scrabble)                                                     </t>
  </si>
  <si>
    <t>Frais de fonctionnement</t>
  </si>
  <si>
    <t xml:space="preserve">Hivernales (Croisières)                                                            </t>
  </si>
  <si>
    <t>(127,8)</t>
  </si>
  <si>
    <t>(130,3)</t>
  </si>
  <si>
    <t>(2,5)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</si>
</sst>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17"/>
      <name val="Century Gothic"/>
      <family val="2"/>
    </font>
    <font>
      <b/>
      <sz val="14"/>
      <color indexed="57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u val="single"/>
      <sz val="11"/>
      <name val="Calibri"/>
      <family val="2"/>
    </font>
    <font>
      <b/>
      <sz val="16"/>
      <color indexed="17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6"/>
      <color indexed="12"/>
      <name val="Century Gothic"/>
      <family val="2"/>
    </font>
    <font>
      <b/>
      <sz val="11"/>
      <color indexed="20"/>
      <name val="Calibri"/>
      <family val="2"/>
    </font>
    <font>
      <b/>
      <sz val="16"/>
      <color indexed="20"/>
      <name val="Century Gothic"/>
      <family val="2"/>
    </font>
    <font>
      <b/>
      <u val="single"/>
      <sz val="11"/>
      <color indexed="20"/>
      <name val="Calibri"/>
      <family val="2"/>
    </font>
    <font>
      <b/>
      <sz val="16"/>
      <color indexed="20"/>
      <name val="Calibri"/>
      <family val="2"/>
    </font>
    <font>
      <b/>
      <sz val="16"/>
      <color indexed="12"/>
      <name val="Calibri"/>
      <family val="2"/>
    </font>
    <font>
      <b/>
      <sz val="16"/>
      <name val="Calibri"/>
      <family val="2"/>
    </font>
    <font>
      <b/>
      <sz val="14"/>
      <color indexed="1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u val="single"/>
      <sz val="11"/>
      <color indexed="17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b/>
      <sz val="12"/>
      <color indexed="8"/>
      <name val="Calibri"/>
      <family val="2"/>
    </font>
    <font>
      <b/>
      <sz val="11"/>
      <color indexed="17"/>
      <name val="Century Gothic"/>
      <family val="2"/>
    </font>
    <font>
      <sz val="11"/>
      <color indexed="8"/>
      <name val="Candara"/>
      <family val="2"/>
    </font>
    <font>
      <sz val="11"/>
      <color indexed="12"/>
      <name val="Candara"/>
      <family val="2"/>
    </font>
    <font>
      <sz val="11"/>
      <color indexed="17"/>
      <name val="Candara"/>
      <family val="2"/>
    </font>
    <font>
      <sz val="11"/>
      <color indexed="20"/>
      <name val="Candara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3" borderId="1" applyNumberFormat="0" applyAlignment="0" applyProtection="0"/>
    <xf numFmtId="0" fontId="56" fillId="0" borderId="2" applyNumberFormat="0" applyFill="0" applyAlignment="0" applyProtection="0"/>
    <xf numFmtId="0" fontId="1" fillId="24" borderId="3" applyNumberFormat="0" applyFont="0" applyAlignment="0" applyProtection="0"/>
    <xf numFmtId="0" fontId="57" fillId="7" borderId="1" applyNumberFormat="0" applyAlignment="0" applyProtection="0"/>
    <xf numFmtId="44" fontId="2" fillId="0" borderId="0" applyFont="0" applyFill="0" applyBorder="0" applyAlignment="0" applyProtection="0"/>
    <xf numFmtId="0" fontId="58" fillId="2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6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</cellStyleXfs>
  <cellXfs count="548">
    <xf numFmtId="0" fontId="0" fillId="0" borderId="0" xfId="0" applyFont="1" applyAlignment="1">
      <alignment/>
    </xf>
    <xf numFmtId="0" fontId="2" fillId="0" borderId="0" xfId="51" applyFill="1">
      <alignment/>
      <protection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51" applyFont="1" applyFill="1" applyAlignment="1">
      <alignment vertical="center"/>
      <protection/>
    </xf>
    <xf numFmtId="0" fontId="11" fillId="29" borderId="0" xfId="51" applyFont="1" applyFill="1" applyAlignment="1">
      <alignment vertical="center"/>
      <protection/>
    </xf>
    <xf numFmtId="164" fontId="12" fillId="10" borderId="0" xfId="51" applyNumberFormat="1" applyFont="1" applyFill="1" applyAlignment="1">
      <alignment vertical="center"/>
      <protection/>
    </xf>
    <xf numFmtId="164" fontId="13" fillId="10" borderId="0" xfId="51" applyNumberFormat="1" applyFont="1" applyFill="1" applyAlignment="1">
      <alignment vertical="center"/>
      <protection/>
    </xf>
    <xf numFmtId="164" fontId="14" fillId="10" borderId="0" xfId="0" applyNumberFormat="1" applyFont="1" applyFill="1" applyAlignment="1">
      <alignment/>
    </xf>
    <xf numFmtId="165" fontId="11" fillId="29" borderId="0" xfId="0" applyNumberFormat="1" applyFont="1" applyFill="1" applyAlignment="1">
      <alignment/>
    </xf>
    <xf numFmtId="165" fontId="11" fillId="0" borderId="0" xfId="0" applyNumberFormat="1" applyFont="1" applyAlignment="1">
      <alignment horizontal="right"/>
    </xf>
    <xf numFmtId="165" fontId="16" fillId="29" borderId="0" xfId="0" applyNumberFormat="1" applyFont="1" applyFill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21" fillId="0" borderId="0" xfId="0" applyNumberFormat="1" applyFont="1" applyAlignment="1">
      <alignment horizontal="right"/>
    </xf>
    <xf numFmtId="164" fontId="10" fillId="30" borderId="0" xfId="51" applyNumberFormat="1" applyFont="1" applyFill="1" applyAlignment="1">
      <alignment vertical="center"/>
      <protection/>
    </xf>
    <xf numFmtId="165" fontId="1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7" fillId="0" borderId="0" xfId="0" applyFont="1" applyFill="1" applyAlignment="1">
      <alignment/>
    </xf>
    <xf numFmtId="164" fontId="19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10" fillId="30" borderId="10" xfId="51" applyNumberFormat="1" applyFont="1" applyFill="1" applyBorder="1" applyAlignment="1">
      <alignment vertical="center"/>
      <protection/>
    </xf>
    <xf numFmtId="164" fontId="10" fillId="30" borderId="11" xfId="51" applyNumberFormat="1" applyFont="1" applyFill="1" applyBorder="1" applyAlignment="1">
      <alignment vertical="center"/>
      <protection/>
    </xf>
    <xf numFmtId="0" fontId="11" fillId="30" borderId="10" xfId="51" applyFont="1" applyFill="1" applyBorder="1" applyAlignment="1">
      <alignment vertical="center"/>
      <protection/>
    </xf>
    <xf numFmtId="0" fontId="11" fillId="29" borderId="10" xfId="51" applyFont="1" applyFill="1" applyBorder="1">
      <alignment/>
      <protection/>
    </xf>
    <xf numFmtId="164" fontId="21" fillId="29" borderId="10" xfId="51" applyNumberFormat="1" applyFont="1" applyFill="1" applyBorder="1" applyAlignment="1">
      <alignment vertical="center"/>
      <protection/>
    </xf>
    <xf numFmtId="164" fontId="21" fillId="29" borderId="10" xfId="0" applyNumberFormat="1" applyFont="1" applyFill="1" applyBorder="1" applyAlignment="1">
      <alignment/>
    </xf>
    <xf numFmtId="164" fontId="21" fillId="3" borderId="10" xfId="0" applyNumberFormat="1" applyFont="1" applyFill="1" applyBorder="1" applyAlignment="1">
      <alignment/>
    </xf>
    <xf numFmtId="164" fontId="18" fillId="29" borderId="10" xfId="0" applyNumberFormat="1" applyFont="1" applyFill="1" applyBorder="1" applyAlignment="1">
      <alignment/>
    </xf>
    <xf numFmtId="164" fontId="21" fillId="29" borderId="10" xfId="0" applyNumberFormat="1" applyFont="1" applyFill="1" applyBorder="1" applyAlignment="1">
      <alignment horizontal="right"/>
    </xf>
    <xf numFmtId="164" fontId="18" fillId="3" borderId="10" xfId="0" applyNumberFormat="1" applyFont="1" applyFill="1" applyBorder="1" applyAlignment="1">
      <alignment/>
    </xf>
    <xf numFmtId="164" fontId="21" fillId="3" borderId="10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11" fillId="10" borderId="11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right"/>
    </xf>
    <xf numFmtId="0" fontId="11" fillId="10" borderId="14" xfId="0" applyFont="1" applyFill="1" applyBorder="1" applyAlignment="1">
      <alignment/>
    </xf>
    <xf numFmtId="165" fontId="5" fillId="0" borderId="12" xfId="0" applyNumberFormat="1" applyFont="1" applyBorder="1" applyAlignment="1" quotePrefix="1">
      <alignment horizontal="right"/>
    </xf>
    <xf numFmtId="165" fontId="5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right"/>
    </xf>
    <xf numFmtId="0" fontId="0" fillId="10" borderId="0" xfId="0" applyFill="1" applyBorder="1" applyAlignment="1">
      <alignment/>
    </xf>
    <xf numFmtId="0" fontId="15" fillId="0" borderId="17" xfId="0" applyFont="1" applyBorder="1" applyAlignment="1">
      <alignment/>
    </xf>
    <xf numFmtId="0" fontId="26" fillId="0" borderId="17" xfId="0" applyFont="1" applyFill="1" applyBorder="1" applyAlignment="1">
      <alignment/>
    </xf>
    <xf numFmtId="0" fontId="24" fillId="0" borderId="17" xfId="0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8" xfId="51" applyNumberFormat="1" applyFont="1" applyFill="1" applyBorder="1" applyAlignment="1">
      <alignment horizontal="center" vertical="center"/>
      <protection/>
    </xf>
    <xf numFmtId="164" fontId="19" fillId="0" borderId="0" xfId="51" applyNumberFormat="1" applyFont="1" applyFill="1" applyAlignment="1">
      <alignment vertical="center"/>
      <protection/>
    </xf>
    <xf numFmtId="164" fontId="19" fillId="30" borderId="10" xfId="51" applyNumberFormat="1" applyFont="1" applyFill="1" applyBorder="1" applyAlignment="1">
      <alignment vertical="center"/>
      <protection/>
    </xf>
    <xf numFmtId="164" fontId="19" fillId="30" borderId="11" xfId="51" applyNumberFormat="1" applyFont="1" applyFill="1" applyBorder="1" applyAlignment="1">
      <alignment vertical="center"/>
      <protection/>
    </xf>
    <xf numFmtId="164" fontId="18" fillId="30" borderId="10" xfId="51" applyNumberFormat="1" applyFont="1" applyFill="1" applyBorder="1" applyAlignment="1">
      <alignment vertical="center"/>
      <protection/>
    </xf>
    <xf numFmtId="164" fontId="19" fillId="30" borderId="0" xfId="51" applyNumberFormat="1" applyFont="1" applyFill="1" applyAlignment="1">
      <alignment vertical="center"/>
      <protection/>
    </xf>
    <xf numFmtId="164" fontId="18" fillId="0" borderId="1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64" fontId="18" fillId="29" borderId="10" xfId="51" applyNumberFormat="1" applyFont="1" applyFill="1" applyBorder="1">
      <alignment/>
      <protection/>
    </xf>
    <xf numFmtId="164" fontId="27" fillId="0" borderId="17" xfId="0" applyNumberFormat="1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7" fillId="0" borderId="0" xfId="51" applyFont="1" applyFill="1">
      <alignment/>
      <protection/>
    </xf>
    <xf numFmtId="165" fontId="5" fillId="0" borderId="13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23" fillId="0" borderId="0" xfId="0" applyNumberFormat="1" applyFont="1" applyBorder="1" applyAlignment="1">
      <alignment horizontal="right"/>
    </xf>
    <xf numFmtId="164" fontId="10" fillId="0" borderId="0" xfId="51" applyNumberFormat="1" applyFont="1" applyFill="1" applyAlignment="1">
      <alignment vertical="center"/>
      <protection/>
    </xf>
    <xf numFmtId="164" fontId="5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6" fillId="0" borderId="10" xfId="0" applyNumberFormat="1" applyFont="1" applyBorder="1" applyAlignment="1">
      <alignment/>
    </xf>
    <xf numFmtId="164" fontId="6" fillId="29" borderId="10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6" fillId="3" borderId="10" xfId="0" applyNumberFormat="1" applyFont="1" applyFill="1" applyBorder="1" applyAlignment="1">
      <alignment horizontal="right"/>
    </xf>
    <xf numFmtId="164" fontId="11" fillId="3" borderId="10" xfId="0" applyNumberFormat="1" applyFont="1" applyFill="1" applyBorder="1" applyAlignment="1">
      <alignment horizontal="right"/>
    </xf>
    <xf numFmtId="164" fontId="28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29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29" borderId="10" xfId="0" applyNumberFormat="1" applyFont="1" applyFill="1" applyBorder="1" applyAlignment="1">
      <alignment/>
    </xf>
    <xf numFmtId="165" fontId="11" fillId="0" borderId="0" xfId="0" applyNumberFormat="1" applyFont="1" applyBorder="1" applyAlignment="1">
      <alignment horizontal="left"/>
    </xf>
    <xf numFmtId="164" fontId="11" fillId="0" borderId="0" xfId="0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10" borderId="0" xfId="0" applyFill="1" applyBorder="1" applyAlignment="1">
      <alignment vertical="center"/>
    </xf>
    <xf numFmtId="165" fontId="0" fillId="10" borderId="0" xfId="0" applyNumberFormat="1" applyFill="1" applyBorder="1" applyAlignment="1">
      <alignment vertical="center"/>
    </xf>
    <xf numFmtId="165" fontId="11" fillId="10" borderId="0" xfId="0" applyNumberFormat="1" applyFont="1" applyFill="1" applyBorder="1" applyAlignment="1">
      <alignment vertical="center"/>
    </xf>
    <xf numFmtId="165" fontId="11" fillId="10" borderId="20" xfId="0" applyNumberFormat="1" applyFont="1" applyFill="1" applyBorder="1" applyAlignment="1">
      <alignment vertical="center"/>
    </xf>
    <xf numFmtId="164" fontId="31" fillId="0" borderId="0" xfId="0" applyNumberFormat="1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29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1" fillId="0" borderId="0" xfId="0" applyNumberFormat="1" applyFont="1" applyAlignment="1">
      <alignment/>
    </xf>
    <xf numFmtId="0" fontId="11" fillId="10" borderId="11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right"/>
    </xf>
    <xf numFmtId="0" fontId="0" fillId="10" borderId="14" xfId="0" applyFill="1" applyBorder="1" applyAlignment="1">
      <alignment/>
    </xf>
    <xf numFmtId="0" fontId="17" fillId="0" borderId="0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165" fontId="0" fillId="10" borderId="14" xfId="0" applyNumberFormat="1" applyFill="1" applyBorder="1" applyAlignment="1">
      <alignment/>
    </xf>
    <xf numFmtId="165" fontId="17" fillId="0" borderId="10" xfId="0" applyNumberFormat="1" applyFont="1" applyFill="1" applyBorder="1" applyAlignment="1">
      <alignment/>
    </xf>
    <xf numFmtId="165" fontId="1" fillId="10" borderId="14" xfId="0" applyNumberFormat="1" applyFont="1" applyFill="1" applyBorder="1" applyAlignment="1">
      <alignment/>
    </xf>
    <xf numFmtId="164" fontId="19" fillId="0" borderId="19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165" fontId="1" fillId="10" borderId="14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12" xfId="0" applyNumberFormat="1" applyFont="1" applyFill="1" applyBorder="1" applyAlignment="1" quotePrefix="1">
      <alignment horizontal="right"/>
    </xf>
    <xf numFmtId="165" fontId="1" fillId="10" borderId="14" xfId="0" applyNumberFormat="1" applyFont="1" applyFill="1" applyBorder="1" applyAlignment="1">
      <alignment/>
    </xf>
    <xf numFmtId="165" fontId="10" fillId="0" borderId="19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4" fontId="19" fillId="0" borderId="21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165" fontId="5" fillId="0" borderId="2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10" fillId="0" borderId="2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1" fillId="10" borderId="14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/>
    </xf>
    <xf numFmtId="164" fontId="18" fillId="0" borderId="19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165" fontId="6" fillId="0" borderId="19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11" fillId="10" borderId="14" xfId="0" applyNumberFormat="1" applyFont="1" applyFill="1" applyBorder="1" applyAlignment="1">
      <alignment/>
    </xf>
    <xf numFmtId="165" fontId="21" fillId="0" borderId="19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17" fillId="0" borderId="19" xfId="0" applyNumberFormat="1" applyFont="1" applyFill="1" applyBorder="1" applyAlignment="1">
      <alignment/>
    </xf>
    <xf numFmtId="165" fontId="17" fillId="0" borderId="12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/>
    </xf>
    <xf numFmtId="165" fontId="1" fillId="10" borderId="10" xfId="0" applyNumberFormat="1" applyFont="1" applyFill="1" applyBorder="1" applyAlignment="1">
      <alignment/>
    </xf>
    <xf numFmtId="164" fontId="18" fillId="0" borderId="22" xfId="0" applyNumberFormat="1" applyFont="1" applyFill="1" applyBorder="1" applyAlignment="1">
      <alignment/>
    </xf>
    <xf numFmtId="164" fontId="18" fillId="0" borderId="18" xfId="0" applyNumberFormat="1" applyFont="1" applyFill="1" applyBorder="1" applyAlignment="1">
      <alignment/>
    </xf>
    <xf numFmtId="164" fontId="18" fillId="0" borderId="23" xfId="0" applyNumberFormat="1" applyFont="1" applyFill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6" fillId="0" borderId="23" xfId="0" applyNumberFormat="1" applyFont="1" applyBorder="1" applyAlignment="1" quotePrefix="1">
      <alignment horizontal="right"/>
    </xf>
    <xf numFmtId="165" fontId="21" fillId="0" borderId="22" xfId="0" applyNumberFormat="1" applyFont="1" applyBorder="1" applyAlignment="1">
      <alignment/>
    </xf>
    <xf numFmtId="165" fontId="21" fillId="0" borderId="18" xfId="0" applyNumberFormat="1" applyFont="1" applyBorder="1" applyAlignment="1">
      <alignment/>
    </xf>
    <xf numFmtId="165" fontId="11" fillId="10" borderId="24" xfId="0" applyNumberFormat="1" applyFont="1" applyFill="1" applyBorder="1" applyAlignment="1">
      <alignment/>
    </xf>
    <xf numFmtId="165" fontId="9" fillId="29" borderId="25" xfId="0" applyNumberFormat="1" applyFont="1" applyFill="1" applyBorder="1" applyAlignment="1">
      <alignment/>
    </xf>
    <xf numFmtId="165" fontId="9" fillId="29" borderId="20" xfId="0" applyNumberFormat="1" applyFont="1" applyFill="1" applyBorder="1" applyAlignment="1">
      <alignment/>
    </xf>
    <xf numFmtId="165" fontId="9" fillId="29" borderId="26" xfId="0" applyNumberFormat="1" applyFont="1" applyFill="1" applyBorder="1" applyAlignment="1">
      <alignment/>
    </xf>
    <xf numFmtId="164" fontId="18" fillId="29" borderId="25" xfId="0" applyNumberFormat="1" applyFont="1" applyFill="1" applyBorder="1" applyAlignment="1">
      <alignment/>
    </xf>
    <xf numFmtId="164" fontId="18" fillId="29" borderId="20" xfId="0" applyNumberFormat="1" applyFont="1" applyFill="1" applyBorder="1" applyAlignment="1">
      <alignment/>
    </xf>
    <xf numFmtId="0" fontId="11" fillId="10" borderId="24" xfId="0" applyFont="1" applyFill="1" applyBorder="1" applyAlignment="1">
      <alignment/>
    </xf>
    <xf numFmtId="0" fontId="6" fillId="29" borderId="25" xfId="0" applyFont="1" applyFill="1" applyBorder="1" applyAlignment="1">
      <alignment/>
    </xf>
    <xf numFmtId="0" fontId="6" fillId="29" borderId="20" xfId="0" applyFont="1" applyFill="1" applyBorder="1" applyAlignment="1">
      <alignment/>
    </xf>
    <xf numFmtId="0" fontId="6" fillId="29" borderId="26" xfId="0" applyFont="1" applyFill="1" applyBorder="1" applyAlignment="1">
      <alignment/>
    </xf>
    <xf numFmtId="165" fontId="11" fillId="10" borderId="24" xfId="0" applyNumberFormat="1" applyFont="1" applyFill="1" applyBorder="1" applyAlignment="1">
      <alignment/>
    </xf>
    <xf numFmtId="165" fontId="21" fillId="29" borderId="25" xfId="0" applyNumberFormat="1" applyFont="1" applyFill="1" applyBorder="1" applyAlignment="1">
      <alignment/>
    </xf>
    <xf numFmtId="165" fontId="21" fillId="29" borderId="20" xfId="0" applyNumberFormat="1" applyFont="1" applyFill="1" applyBorder="1" applyAlignment="1">
      <alignment/>
    </xf>
    <xf numFmtId="164" fontId="38" fillId="0" borderId="11" xfId="51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165" fontId="11" fillId="0" borderId="12" xfId="0" applyNumberFormat="1" applyFont="1" applyBorder="1" applyAlignment="1">
      <alignment/>
    </xf>
    <xf numFmtId="165" fontId="11" fillId="0" borderId="27" xfId="0" applyNumberFormat="1" applyFont="1" applyBorder="1" applyAlignment="1">
      <alignment/>
    </xf>
    <xf numFmtId="165" fontId="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64" fontId="18" fillId="0" borderId="18" xfId="51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12" xfId="0" applyNumberFormat="1" applyFont="1" applyBorder="1" applyAlignment="1">
      <alignment/>
    </xf>
    <xf numFmtId="164" fontId="5" fillId="0" borderId="10" xfId="0" applyNumberFormat="1" applyFont="1" applyBorder="1" applyAlignment="1" quotePrefix="1">
      <alignment horizontal="right"/>
    </xf>
    <xf numFmtId="164" fontId="19" fillId="0" borderId="10" xfId="0" applyNumberFormat="1" applyFont="1" applyFill="1" applyBorder="1" applyAlignment="1">
      <alignment/>
    </xf>
    <xf numFmtId="165" fontId="1" fillId="0" borderId="27" xfId="0" applyNumberFormat="1" applyFont="1" applyBorder="1" applyAlignment="1">
      <alignment/>
    </xf>
    <xf numFmtId="0" fontId="10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9" fillId="0" borderId="0" xfId="0" applyNumberFormat="1" applyFont="1" applyFill="1" applyAlignment="1">
      <alignment/>
    </xf>
    <xf numFmtId="0" fontId="1" fillId="0" borderId="0" xfId="0" applyFont="1" applyAlignment="1" quotePrefix="1">
      <alignment/>
    </xf>
    <xf numFmtId="164" fontId="18" fillId="0" borderId="0" xfId="0" applyNumberFormat="1" applyFont="1" applyFill="1" applyBorder="1" applyAlignment="1">
      <alignment/>
    </xf>
    <xf numFmtId="164" fontId="30" fillId="0" borderId="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4" fontId="18" fillId="29" borderId="10" xfId="0" applyNumberFormat="1" applyFont="1" applyFill="1" applyBorder="1" applyAlignment="1">
      <alignment/>
    </xf>
    <xf numFmtId="164" fontId="5" fillId="0" borderId="0" xfId="0" applyNumberFormat="1" applyFont="1" applyAlignment="1">
      <alignment horizontal="center"/>
    </xf>
    <xf numFmtId="0" fontId="11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1" fillId="0" borderId="0" xfId="51" applyFont="1" applyFill="1">
      <alignment/>
      <protection/>
    </xf>
    <xf numFmtId="164" fontId="19" fillId="0" borderId="14" xfId="51" applyNumberFormat="1" applyFont="1" applyFill="1" applyBorder="1" applyAlignment="1">
      <alignment horizontal="center"/>
      <protection/>
    </xf>
    <xf numFmtId="0" fontId="9" fillId="0" borderId="0" xfId="51" applyFont="1" applyFill="1">
      <alignment/>
      <protection/>
    </xf>
    <xf numFmtId="0" fontId="1" fillId="0" borderId="0" xfId="51" applyFont="1" applyFill="1" applyAlignment="1">
      <alignment vertical="center"/>
      <protection/>
    </xf>
    <xf numFmtId="0" fontId="17" fillId="0" borderId="0" xfId="51" applyFont="1" applyFill="1" applyAlignment="1">
      <alignment horizontal="center"/>
      <protection/>
    </xf>
    <xf numFmtId="164" fontId="5" fillId="10" borderId="0" xfId="51" applyNumberFormat="1" applyFont="1" applyFill="1" applyAlignment="1">
      <alignment vertical="center"/>
      <protection/>
    </xf>
    <xf numFmtId="0" fontId="9" fillId="0" borderId="0" xfId="51" applyFont="1" applyFill="1" applyAlignment="1">
      <alignment horizontal="center"/>
      <protection/>
    </xf>
    <xf numFmtId="164" fontId="6" fillId="10" borderId="0" xfId="51" applyNumberFormat="1" applyFont="1" applyFill="1" applyAlignment="1">
      <alignment vertical="center"/>
      <protection/>
    </xf>
    <xf numFmtId="0" fontId="11" fillId="0" borderId="0" xfId="51" applyFont="1" applyFill="1" applyAlignment="1">
      <alignment vertical="center"/>
      <protection/>
    </xf>
    <xf numFmtId="0" fontId="1" fillId="0" borderId="0" xfId="51" applyFont="1" applyFill="1" applyAlignment="1">
      <alignment vertical="center"/>
      <protection/>
    </xf>
    <xf numFmtId="164" fontId="1" fillId="0" borderId="0" xfId="51" applyNumberFormat="1" applyFont="1" applyFill="1" applyAlignment="1">
      <alignment vertical="center"/>
      <protection/>
    </xf>
    <xf numFmtId="164" fontId="21" fillId="0" borderId="0" xfId="0" applyNumberFormat="1" applyFont="1" applyFill="1" applyAlignment="1">
      <alignment/>
    </xf>
    <xf numFmtId="0" fontId="1" fillId="29" borderId="10" xfId="51" applyFont="1" applyFill="1" applyBorder="1">
      <alignment/>
      <protection/>
    </xf>
    <xf numFmtId="164" fontId="1" fillId="29" borderId="10" xfId="51" applyNumberFormat="1" applyFont="1" applyFill="1" applyBorder="1">
      <alignment/>
      <protection/>
    </xf>
    <xf numFmtId="164" fontId="6" fillId="10" borderId="0" xfId="51" applyNumberFormat="1" applyFont="1" applyFill="1" applyAlignment="1">
      <alignment vertical="center"/>
      <protection/>
    </xf>
    <xf numFmtId="0" fontId="11" fillId="3" borderId="10" xfId="0" applyFont="1" applyFill="1" applyBorder="1" applyAlignment="1">
      <alignment/>
    </xf>
    <xf numFmtId="164" fontId="11" fillId="3" borderId="10" xfId="0" applyNumberFormat="1" applyFont="1" applyFill="1" applyBorder="1" applyAlignment="1">
      <alignment/>
    </xf>
    <xf numFmtId="0" fontId="1" fillId="30" borderId="0" xfId="51" applyFont="1" applyFill="1" applyAlignment="1">
      <alignment vertical="center"/>
      <protection/>
    </xf>
    <xf numFmtId="0" fontId="1" fillId="30" borderId="10" xfId="51" applyFont="1" applyFill="1" applyBorder="1" applyAlignment="1">
      <alignment vertical="center"/>
      <protection/>
    </xf>
    <xf numFmtId="164" fontId="1" fillId="30" borderId="10" xfId="51" applyNumberFormat="1" applyFont="1" applyFill="1" applyBorder="1" applyAlignment="1">
      <alignment vertical="center"/>
      <protection/>
    </xf>
    <xf numFmtId="0" fontId="1" fillId="30" borderId="11" xfId="51" applyFont="1" applyFill="1" applyBorder="1" applyAlignment="1">
      <alignment vertical="center"/>
      <protection/>
    </xf>
    <xf numFmtId="164" fontId="1" fillId="30" borderId="11" xfId="51" applyNumberFormat="1" applyFont="1" applyFill="1" applyBorder="1" applyAlignment="1">
      <alignment vertical="center"/>
      <protection/>
    </xf>
    <xf numFmtId="164" fontId="11" fillId="30" borderId="10" xfId="51" applyNumberFormat="1" applyFont="1" applyFill="1" applyBorder="1" applyAlignment="1">
      <alignment vertical="center"/>
      <protection/>
    </xf>
    <xf numFmtId="164" fontId="21" fillId="30" borderId="10" xfId="51" applyNumberFormat="1" applyFont="1" applyFill="1" applyBorder="1" applyAlignment="1">
      <alignment vertical="center"/>
      <protection/>
    </xf>
    <xf numFmtId="164" fontId="1" fillId="30" borderId="0" xfId="51" applyNumberFormat="1" applyFont="1" applyFill="1" applyAlignment="1">
      <alignment vertical="center"/>
      <protection/>
    </xf>
    <xf numFmtId="0" fontId="1" fillId="31" borderId="15" xfId="0" applyFont="1" applyFill="1" applyBorder="1" applyAlignment="1">
      <alignment/>
    </xf>
    <xf numFmtId="0" fontId="1" fillId="31" borderId="10" xfId="51" applyFont="1" applyFill="1" applyBorder="1">
      <alignment/>
      <protection/>
    </xf>
    <xf numFmtId="164" fontId="1" fillId="31" borderId="10" xfId="51" applyNumberFormat="1" applyFont="1" applyFill="1" applyBorder="1">
      <alignment/>
      <protection/>
    </xf>
    <xf numFmtId="164" fontId="19" fillId="31" borderId="10" xfId="51" applyNumberFormat="1" applyFont="1" applyFill="1" applyBorder="1">
      <alignment/>
      <protection/>
    </xf>
    <xf numFmtId="164" fontId="10" fillId="31" borderId="10" xfId="51" applyNumberFormat="1" applyFont="1" applyFill="1" applyBorder="1" applyAlignment="1">
      <alignment vertical="center"/>
      <protection/>
    </xf>
    <xf numFmtId="0" fontId="1" fillId="31" borderId="15" xfId="51" applyFont="1" applyFill="1" applyBorder="1" applyAlignment="1">
      <alignment vertical="center"/>
      <protection/>
    </xf>
    <xf numFmtId="164" fontId="25" fillId="0" borderId="17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 horizontal="center"/>
    </xf>
    <xf numFmtId="164" fontId="4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0" xfId="0" applyNumberFormat="1" applyAlignment="1">
      <alignment/>
    </xf>
    <xf numFmtId="164" fontId="37" fillId="0" borderId="11" xfId="51" applyNumberFormat="1" applyFont="1" applyFill="1" applyBorder="1" applyAlignment="1">
      <alignment horizontal="center"/>
      <protection/>
    </xf>
    <xf numFmtId="164" fontId="39" fillId="0" borderId="11" xfId="51" applyNumberFormat="1" applyFont="1" applyFill="1" applyBorder="1" applyAlignment="1">
      <alignment horizontal="center"/>
      <protection/>
    </xf>
    <xf numFmtId="164" fontId="40" fillId="0" borderId="11" xfId="51" applyNumberFormat="1" applyFont="1" applyFill="1" applyBorder="1" applyAlignment="1">
      <alignment horizontal="center"/>
      <protection/>
    </xf>
    <xf numFmtId="164" fontId="11" fillId="0" borderId="18" xfId="51" applyNumberFormat="1" applyFont="1" applyFill="1" applyBorder="1" applyAlignment="1">
      <alignment horizontal="center"/>
      <protection/>
    </xf>
    <xf numFmtId="164" fontId="6" fillId="0" borderId="18" xfId="51" applyNumberFormat="1" applyFont="1" applyFill="1" applyBorder="1" applyAlignment="1">
      <alignment horizontal="center"/>
      <protection/>
    </xf>
    <xf numFmtId="164" fontId="21" fillId="0" borderId="18" xfId="51" applyNumberFormat="1" applyFont="1" applyFill="1" applyBorder="1" applyAlignment="1">
      <alignment horizontal="center"/>
      <protection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29" borderId="10" xfId="0" applyNumberFormat="1" applyFont="1" applyFill="1" applyBorder="1" applyAlignment="1">
      <alignment/>
    </xf>
    <xf numFmtId="164" fontId="32" fillId="0" borderId="0" xfId="0" applyNumberFormat="1" applyFont="1" applyAlignment="1">
      <alignment/>
    </xf>
    <xf numFmtId="164" fontId="33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14" xfId="51" applyNumberFormat="1" applyFont="1" applyFill="1" applyBorder="1" applyAlignment="1">
      <alignment horizontal="center"/>
      <protection/>
    </xf>
    <xf numFmtId="164" fontId="5" fillId="0" borderId="14" xfId="51" applyNumberFormat="1" applyFont="1" applyFill="1" applyBorder="1" applyAlignment="1">
      <alignment horizontal="center"/>
      <protection/>
    </xf>
    <xf numFmtId="164" fontId="10" fillId="0" borderId="14" xfId="51" applyNumberFormat="1" applyFont="1" applyFill="1" applyBorder="1" applyAlignment="1">
      <alignment horizontal="center"/>
      <protection/>
    </xf>
    <xf numFmtId="164" fontId="17" fillId="0" borderId="0" xfId="51" applyNumberFormat="1" applyFont="1" applyFill="1" applyBorder="1">
      <alignment/>
      <protection/>
    </xf>
    <xf numFmtId="164" fontId="1" fillId="0" borderId="0" xfId="0" applyNumberFormat="1" applyFont="1" applyBorder="1" applyAlignment="1">
      <alignment/>
    </xf>
    <xf numFmtId="164" fontId="11" fillId="0" borderId="18" xfId="51" applyNumberFormat="1" applyFont="1" applyFill="1" applyBorder="1" applyAlignment="1">
      <alignment horizontal="center" vertical="center"/>
      <protection/>
    </xf>
    <xf numFmtId="164" fontId="21" fillId="0" borderId="18" xfId="51" applyNumberFormat="1" applyFont="1" applyFill="1" applyBorder="1" applyAlignment="1">
      <alignment horizontal="center" vertical="center"/>
      <protection/>
    </xf>
    <xf numFmtId="164" fontId="6" fillId="10" borderId="0" xfId="51" applyNumberFormat="1" applyFont="1" applyFill="1" applyBorder="1" applyAlignment="1">
      <alignment horizontal="right" vertical="center"/>
      <protection/>
    </xf>
    <xf numFmtId="164" fontId="11" fillId="29" borderId="0" xfId="0" applyNumberFormat="1" applyFont="1" applyFill="1" applyBorder="1" applyAlignment="1">
      <alignment horizontal="center"/>
    </xf>
    <xf numFmtId="164" fontId="1" fillId="0" borderId="0" xfId="51" applyNumberFormat="1" applyFont="1" applyFill="1" applyAlignment="1">
      <alignment vertical="center"/>
      <protection/>
    </xf>
    <xf numFmtId="164" fontId="5" fillId="0" borderId="0" xfId="51" applyNumberFormat="1" applyFont="1" applyFill="1" applyAlignment="1">
      <alignment horizontal="right" vertical="center"/>
      <protection/>
    </xf>
    <xf numFmtId="164" fontId="5" fillId="30" borderId="10" xfId="51" applyNumberFormat="1" applyFont="1" applyFill="1" applyBorder="1" applyAlignment="1">
      <alignment horizontal="right"/>
      <protection/>
    </xf>
    <xf numFmtId="164" fontId="5" fillId="30" borderId="10" xfId="51" applyNumberFormat="1" applyFont="1" applyFill="1" applyBorder="1" applyAlignment="1">
      <alignment horizontal="right" vertical="center"/>
      <protection/>
    </xf>
    <xf numFmtId="164" fontId="5" fillId="30" borderId="11" xfId="51" applyNumberFormat="1" applyFont="1" applyFill="1" applyBorder="1" applyAlignment="1">
      <alignment horizontal="right"/>
      <protection/>
    </xf>
    <xf numFmtId="164" fontId="6" fillId="30" borderId="10" xfId="51" applyNumberFormat="1" applyFont="1" applyFill="1" applyBorder="1" applyAlignment="1">
      <alignment horizontal="right"/>
      <protection/>
    </xf>
    <xf numFmtId="164" fontId="1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5" fillId="30" borderId="0" xfId="51" applyNumberFormat="1" applyFont="1" applyFill="1" applyAlignment="1">
      <alignment horizontal="right" vertical="center"/>
      <protection/>
    </xf>
    <xf numFmtId="164" fontId="5" fillId="30" borderId="11" xfId="51" applyNumberFormat="1" applyFont="1" applyFill="1" applyBorder="1" applyAlignment="1">
      <alignment horizontal="right" vertical="center"/>
      <protection/>
    </xf>
    <xf numFmtId="164" fontId="1" fillId="0" borderId="0" xfId="0" applyNumberFormat="1" applyFont="1" applyFill="1" applyAlignment="1" quotePrefix="1">
      <alignment/>
    </xf>
    <xf numFmtId="164" fontId="1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6" fillId="30" borderId="10" xfId="51" applyNumberFormat="1" applyFont="1" applyFill="1" applyBorder="1" applyAlignment="1">
      <alignment horizontal="right" vertical="center"/>
      <protection/>
    </xf>
    <xf numFmtId="164" fontId="5" fillId="31" borderId="10" xfId="51" applyNumberFormat="1" applyFont="1" applyFill="1" applyBorder="1" applyAlignment="1" quotePrefix="1">
      <alignment horizontal="right"/>
      <protection/>
    </xf>
    <xf numFmtId="164" fontId="5" fillId="0" borderId="1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Fill="1" applyAlignment="1">
      <alignment horizontal="right"/>
    </xf>
    <xf numFmtId="164" fontId="6" fillId="29" borderId="10" xfId="51" applyNumberFormat="1" applyFont="1" applyFill="1" applyBorder="1" applyAlignment="1">
      <alignment horizontal="right" vertical="center"/>
      <protection/>
    </xf>
    <xf numFmtId="164" fontId="1" fillId="10" borderId="0" xfId="0" applyNumberFormat="1" applyFont="1" applyFill="1" applyAlignment="1">
      <alignment/>
    </xf>
    <xf numFmtId="164" fontId="1" fillId="1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18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164" fontId="11" fillId="1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164" fontId="18" fillId="0" borderId="18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21" fillId="0" borderId="18" xfId="0" applyNumberFormat="1" applyFont="1" applyBorder="1" applyAlignment="1">
      <alignment horizontal="center" vertical="center"/>
    </xf>
    <xf numFmtId="164" fontId="11" fillId="29" borderId="0" xfId="0" applyNumberFormat="1" applyFont="1" applyFill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left"/>
    </xf>
    <xf numFmtId="164" fontId="1" fillId="1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1" fillId="29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Fill="1" applyAlignment="1">
      <alignment/>
    </xf>
    <xf numFmtId="164" fontId="11" fillId="0" borderId="10" xfId="0" applyNumberFormat="1" applyFont="1" applyBorder="1" applyAlignment="1">
      <alignment/>
    </xf>
    <xf numFmtId="164" fontId="10" fillId="31" borderId="10" xfId="51" applyNumberFormat="1" applyFont="1" applyFill="1" applyBorder="1" applyAlignment="1" quotePrefix="1">
      <alignment horizontal="right" vertical="center"/>
      <protection/>
    </xf>
    <xf numFmtId="164" fontId="5" fillId="31" borderId="10" xfId="51" applyNumberFormat="1" applyFont="1" applyFill="1" applyBorder="1" applyAlignment="1" quotePrefix="1">
      <alignment horizontal="right" vertical="center"/>
      <protection/>
    </xf>
    <xf numFmtId="0" fontId="1" fillId="31" borderId="15" xfId="0" applyFont="1" applyFill="1" applyBorder="1" applyAlignment="1">
      <alignment/>
    </xf>
    <xf numFmtId="0" fontId="1" fillId="31" borderId="10" xfId="51" applyFont="1" applyFill="1" applyBorder="1">
      <alignment/>
      <protection/>
    </xf>
    <xf numFmtId="164" fontId="1" fillId="31" borderId="10" xfId="51" applyNumberFormat="1" applyFont="1" applyFill="1" applyBorder="1">
      <alignment/>
      <protection/>
    </xf>
    <xf numFmtId="164" fontId="5" fillId="31" borderId="10" xfId="51" applyNumberFormat="1" applyFont="1" applyFill="1" applyBorder="1" applyAlignment="1" quotePrefix="1">
      <alignment horizontal="right"/>
      <protection/>
    </xf>
    <xf numFmtId="0" fontId="1" fillId="31" borderId="15" xfId="51" applyFont="1" applyFill="1" applyBorder="1" applyAlignment="1">
      <alignment vertical="center"/>
      <protection/>
    </xf>
    <xf numFmtId="164" fontId="5" fillId="31" borderId="10" xfId="51" applyNumberFormat="1" applyFont="1" applyFill="1" applyBorder="1" applyAlignment="1">
      <alignment horizontal="right"/>
      <protection/>
    </xf>
    <xf numFmtId="164" fontId="0" fillId="10" borderId="0" xfId="0" applyNumberFormat="1" applyFill="1" applyAlignment="1">
      <alignment/>
    </xf>
    <xf numFmtId="164" fontId="6" fillId="0" borderId="28" xfId="51" applyNumberFormat="1" applyFont="1" applyFill="1" applyBorder="1" applyAlignment="1">
      <alignment horizontal="center" vertical="center"/>
      <protection/>
    </xf>
    <xf numFmtId="164" fontId="18" fillId="0" borderId="28" xfId="51" applyNumberFormat="1" applyFont="1" applyFill="1" applyBorder="1" applyAlignment="1">
      <alignment horizontal="center" vertical="center"/>
      <protection/>
    </xf>
    <xf numFmtId="164" fontId="6" fillId="0" borderId="28" xfId="51" applyNumberFormat="1" applyFont="1" applyFill="1" applyBorder="1" applyAlignment="1">
      <alignment horizontal="right" vertical="center"/>
      <protection/>
    </xf>
    <xf numFmtId="164" fontId="21" fillId="0" borderId="28" xfId="51" applyNumberFormat="1" applyFont="1" applyFill="1" applyBorder="1" applyAlignment="1">
      <alignment horizontal="center" vertical="center"/>
      <protection/>
    </xf>
    <xf numFmtId="164" fontId="6" fillId="0" borderId="28" xfId="51" applyNumberFormat="1" applyFont="1" applyFill="1" applyBorder="1" applyAlignment="1">
      <alignment horizontal="center" vertical="center"/>
      <protection/>
    </xf>
    <xf numFmtId="164" fontId="3" fillId="0" borderId="17" xfId="51" applyNumberFormat="1" applyFont="1" applyFill="1" applyBorder="1" applyAlignment="1">
      <alignment horizontal="center" vertical="center"/>
      <protection/>
    </xf>
    <xf numFmtId="164" fontId="20" fillId="0" borderId="17" xfId="51" applyNumberFormat="1" applyFont="1" applyFill="1" applyBorder="1" applyAlignment="1">
      <alignment horizontal="center" vertical="center"/>
      <protection/>
    </xf>
    <xf numFmtId="164" fontId="3" fillId="0" borderId="17" xfId="51" applyNumberFormat="1" applyFont="1" applyFill="1" applyBorder="1" applyAlignment="1">
      <alignment horizontal="right" vertical="center"/>
      <protection/>
    </xf>
    <xf numFmtId="164" fontId="22" fillId="0" borderId="17" xfId="51" applyNumberFormat="1" applyFont="1" applyFill="1" applyBorder="1" applyAlignment="1">
      <alignment horizontal="center" vertical="center"/>
      <protection/>
    </xf>
    <xf numFmtId="164" fontId="9" fillId="0" borderId="11" xfId="0" applyNumberFormat="1" applyFont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164" fontId="17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29" borderId="10" xfId="0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164" fontId="9" fillId="3" borderId="1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164" fontId="9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29" xfId="0" applyFont="1" applyFill="1" applyBorder="1" applyAlignment="1">
      <alignment/>
    </xf>
    <xf numFmtId="0" fontId="0" fillId="10" borderId="29" xfId="0" applyFill="1" applyBorder="1" applyAlignment="1">
      <alignment/>
    </xf>
    <xf numFmtId="0" fontId="11" fillId="10" borderId="29" xfId="0" applyFont="1" applyFill="1" applyBorder="1" applyAlignment="1">
      <alignment/>
    </xf>
    <xf numFmtId="0" fontId="11" fillId="10" borderId="15" xfId="0" applyFont="1" applyFill="1" applyBorder="1" applyAlignment="1">
      <alignment horizontal="left"/>
    </xf>
    <xf numFmtId="0" fontId="11" fillId="10" borderId="15" xfId="0" applyFont="1" applyFill="1" applyBorder="1" applyAlignment="1">
      <alignment horizontal="center"/>
    </xf>
    <xf numFmtId="0" fontId="0" fillId="10" borderId="15" xfId="0" applyFont="1" applyFill="1" applyBorder="1" applyAlignment="1">
      <alignment/>
    </xf>
    <xf numFmtId="0" fontId="0" fillId="10" borderId="14" xfId="0" applyFont="1" applyFill="1" applyBorder="1" applyAlignment="1">
      <alignment/>
    </xf>
    <xf numFmtId="0" fontId="35" fillId="10" borderId="30" xfId="0" applyFont="1" applyFill="1" applyBorder="1" applyAlignment="1">
      <alignment horizontal="left"/>
    </xf>
    <xf numFmtId="164" fontId="17" fillId="0" borderId="0" xfId="0" applyNumberFormat="1" applyFont="1" applyBorder="1" applyAlignment="1">
      <alignment/>
    </xf>
    <xf numFmtId="164" fontId="11" fillId="12" borderId="10" xfId="51" applyNumberFormat="1" applyFont="1" applyFill="1" applyBorder="1" applyAlignment="1">
      <alignment vertical="center"/>
      <protection/>
    </xf>
    <xf numFmtId="164" fontId="18" fillId="12" borderId="10" xfId="51" applyNumberFormat="1" applyFont="1" applyFill="1" applyBorder="1" applyAlignment="1">
      <alignment vertical="center"/>
      <protection/>
    </xf>
    <xf numFmtId="164" fontId="6" fillId="12" borderId="10" xfId="51" applyNumberFormat="1" applyFont="1" applyFill="1" applyBorder="1" applyAlignment="1">
      <alignment horizontal="right" vertical="center"/>
      <protection/>
    </xf>
    <xf numFmtId="164" fontId="21" fillId="12" borderId="10" xfId="51" applyNumberFormat="1" applyFont="1" applyFill="1" applyBorder="1" applyAlignment="1">
      <alignment vertical="center"/>
      <protection/>
    </xf>
    <xf numFmtId="0" fontId="1" fillId="31" borderId="15" xfId="51" applyFont="1" applyFill="1" applyBorder="1">
      <alignment/>
      <protection/>
    </xf>
    <xf numFmtId="164" fontId="19" fillId="31" borderId="10" xfId="51" applyNumberFormat="1" applyFont="1" applyFill="1" applyBorder="1" applyAlignment="1" quotePrefix="1">
      <alignment horizontal="right"/>
      <protection/>
    </xf>
    <xf numFmtId="164" fontId="5" fillId="31" borderId="10" xfId="51" applyNumberFormat="1" applyFont="1" applyFill="1" applyBorder="1" applyAlignment="1">
      <alignment horizontal="right"/>
      <protection/>
    </xf>
    <xf numFmtId="0" fontId="1" fillId="31" borderId="11" xfId="0" applyFont="1" applyFill="1" applyBorder="1" applyAlignment="1">
      <alignment/>
    </xf>
    <xf numFmtId="164" fontId="1" fillId="31" borderId="10" xfId="0" applyNumberFormat="1" applyFont="1" applyFill="1" applyBorder="1" applyAlignment="1">
      <alignment/>
    </xf>
    <xf numFmtId="164" fontId="19" fillId="31" borderId="10" xfId="0" applyNumberFormat="1" applyFont="1" applyFill="1" applyBorder="1" applyAlignment="1">
      <alignment/>
    </xf>
    <xf numFmtId="164" fontId="5" fillId="31" borderId="10" xfId="0" applyNumberFormat="1" applyFont="1" applyFill="1" applyBorder="1" applyAlignment="1">
      <alignment horizontal="right"/>
    </xf>
    <xf numFmtId="164" fontId="10" fillId="31" borderId="10" xfId="0" applyNumberFormat="1" applyFont="1" applyFill="1" applyBorder="1" applyAlignment="1">
      <alignment/>
    </xf>
    <xf numFmtId="164" fontId="11" fillId="8" borderId="10" xfId="0" applyNumberFormat="1" applyFont="1" applyFill="1" applyBorder="1" applyAlignment="1">
      <alignment/>
    </xf>
    <xf numFmtId="164" fontId="18" fillId="8" borderId="10" xfId="0" applyNumberFormat="1" applyFont="1" applyFill="1" applyBorder="1" applyAlignment="1">
      <alignment/>
    </xf>
    <xf numFmtId="164" fontId="6" fillId="8" borderId="10" xfId="0" applyNumberFormat="1" applyFont="1" applyFill="1" applyBorder="1" applyAlignment="1">
      <alignment horizontal="right"/>
    </xf>
    <xf numFmtId="164" fontId="21" fillId="8" borderId="10" xfId="0" applyNumberFormat="1" applyFont="1" applyFill="1" applyBorder="1" applyAlignment="1">
      <alignment/>
    </xf>
    <xf numFmtId="164" fontId="3" fillId="0" borderId="17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41" fillId="0" borderId="10" xfId="0" applyNumberFormat="1" applyFont="1" applyFill="1" applyBorder="1" applyAlignment="1">
      <alignment horizontal="center"/>
    </xf>
    <xf numFmtId="164" fontId="29" fillId="0" borderId="0" xfId="0" applyNumberFormat="1" applyFont="1" applyBorder="1" applyAlignment="1">
      <alignment/>
    </xf>
    <xf numFmtId="164" fontId="29" fillId="0" borderId="10" xfId="0" applyNumberFormat="1" applyFont="1" applyFill="1" applyBorder="1" applyAlignment="1">
      <alignment/>
    </xf>
    <xf numFmtId="164" fontId="29" fillId="0" borderId="10" xfId="0" applyNumberFormat="1" applyFont="1" applyBorder="1" applyAlignment="1">
      <alignment/>
    </xf>
    <xf numFmtId="164" fontId="41" fillId="0" borderId="10" xfId="0" applyNumberFormat="1" applyFont="1" applyFill="1" applyBorder="1" applyAlignment="1">
      <alignment/>
    </xf>
    <xf numFmtId="164" fontId="29" fillId="0" borderId="0" xfId="0" applyNumberFormat="1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164" fontId="41" fillId="0" borderId="10" xfId="0" applyNumberFormat="1" applyFont="1" applyBorder="1" applyAlignment="1">
      <alignment/>
    </xf>
    <xf numFmtId="164" fontId="29" fillId="0" borderId="10" xfId="0" applyNumberFormat="1" applyFont="1" applyBorder="1" applyAlignment="1" quotePrefix="1">
      <alignment horizontal="right"/>
    </xf>
    <xf numFmtId="164" fontId="41" fillId="0" borderId="10" xfId="0" applyNumberFormat="1" applyFont="1" applyFill="1" applyBorder="1" applyAlignment="1">
      <alignment horizontal="right"/>
    </xf>
    <xf numFmtId="164" fontId="41" fillId="0" borderId="10" xfId="0" applyNumberFormat="1" applyFont="1" applyBorder="1" applyAlignment="1">
      <alignment horizontal="right"/>
    </xf>
    <xf numFmtId="164" fontId="29" fillId="0" borderId="10" xfId="0" applyNumberFormat="1" applyFont="1" applyBorder="1" applyAlignment="1">
      <alignment horizontal="right"/>
    </xf>
    <xf numFmtId="164" fontId="29" fillId="0" borderId="12" xfId="0" applyNumberFormat="1" applyFont="1" applyFill="1" applyBorder="1" applyAlignment="1">
      <alignment/>
    </xf>
    <xf numFmtId="164" fontId="29" fillId="0" borderId="27" xfId="0" applyNumberFormat="1" applyFont="1" applyFill="1" applyBorder="1" applyAlignment="1">
      <alignment/>
    </xf>
    <xf numFmtId="164" fontId="29" fillId="0" borderId="19" xfId="0" applyNumberFormat="1" applyFont="1" applyBorder="1" applyAlignment="1">
      <alignment/>
    </xf>
    <xf numFmtId="164" fontId="42" fillId="29" borderId="30" xfId="0" applyNumberFormat="1" applyFont="1" applyFill="1" applyBorder="1" applyAlignment="1">
      <alignment horizontal="right"/>
    </xf>
    <xf numFmtId="164" fontId="29" fillId="0" borderId="10" xfId="0" applyNumberFormat="1" applyFont="1" applyFill="1" applyBorder="1" applyAlignment="1" quotePrefix="1">
      <alignment horizontal="right"/>
    </xf>
    <xf numFmtId="164" fontId="41" fillId="0" borderId="11" xfId="0" applyNumberFormat="1" applyFont="1" applyBorder="1" applyAlignment="1">
      <alignment horizontal="center"/>
    </xf>
    <xf numFmtId="164" fontId="41" fillId="0" borderId="18" xfId="0" applyNumberFormat="1" applyFont="1" applyBorder="1" applyAlignment="1">
      <alignment horizontal="center"/>
    </xf>
    <xf numFmtId="164" fontId="29" fillId="0" borderId="0" xfId="0" applyNumberFormat="1" applyFont="1" applyAlignment="1">
      <alignment/>
    </xf>
    <xf numFmtId="164" fontId="29" fillId="0" borderId="12" xfId="0" applyNumberFormat="1" applyFont="1" applyFill="1" applyBorder="1" applyAlignment="1">
      <alignment/>
    </xf>
    <xf numFmtId="164" fontId="29" fillId="0" borderId="27" xfId="0" applyNumberFormat="1" applyFont="1" applyFill="1" applyBorder="1" applyAlignment="1">
      <alignment/>
    </xf>
    <xf numFmtId="164" fontId="41" fillId="0" borderId="27" xfId="0" applyNumberFormat="1" applyFont="1" applyFill="1" applyBorder="1" applyAlignment="1">
      <alignment horizontal="right"/>
    </xf>
    <xf numFmtId="164" fontId="29" fillId="0" borderId="0" xfId="0" applyNumberFormat="1" applyFont="1" applyFill="1" applyAlignment="1">
      <alignment/>
    </xf>
    <xf numFmtId="164" fontId="41" fillId="0" borderId="0" xfId="0" applyNumberFormat="1" applyFont="1" applyFill="1" applyBorder="1" applyAlignment="1">
      <alignment horizontal="left"/>
    </xf>
    <xf numFmtId="164" fontId="41" fillId="0" borderId="19" xfId="0" applyNumberFormat="1" applyFont="1" applyFill="1" applyBorder="1" applyAlignment="1">
      <alignment horizontal="right"/>
    </xf>
    <xf numFmtId="164" fontId="41" fillId="29" borderId="19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/>
    </xf>
    <xf numFmtId="164" fontId="6" fillId="0" borderId="0" xfId="51" applyNumberFormat="1" applyFont="1" applyFill="1" applyBorder="1" applyAlignment="1">
      <alignment horizontal="center" vertical="center"/>
      <protection/>
    </xf>
    <xf numFmtId="164" fontId="29" fillId="0" borderId="11" xfId="51" applyNumberFormat="1" applyFont="1" applyFill="1" applyBorder="1" applyAlignment="1">
      <alignment horizontal="center"/>
      <protection/>
    </xf>
    <xf numFmtId="164" fontId="41" fillId="0" borderId="18" xfId="51" applyNumberFormat="1" applyFont="1" applyFill="1" applyBorder="1" applyAlignment="1">
      <alignment horizontal="center" vertical="center"/>
      <protection/>
    </xf>
    <xf numFmtId="164" fontId="29" fillId="0" borderId="0" xfId="51" applyNumberFormat="1" applyFont="1" applyFill="1" applyAlignment="1">
      <alignment vertical="center"/>
      <protection/>
    </xf>
    <xf numFmtId="164" fontId="29" fillId="30" borderId="10" xfId="51" applyNumberFormat="1" applyFont="1" applyFill="1" applyBorder="1" applyAlignment="1">
      <alignment vertical="center"/>
      <protection/>
    </xf>
    <xf numFmtId="164" fontId="29" fillId="30" borderId="11" xfId="51" applyNumberFormat="1" applyFont="1" applyFill="1" applyBorder="1" applyAlignment="1">
      <alignment vertical="center"/>
      <protection/>
    </xf>
    <xf numFmtId="164" fontId="41" fillId="30" borderId="10" xfId="51" applyNumberFormat="1" applyFont="1" applyFill="1" applyBorder="1" applyAlignment="1">
      <alignment vertical="center"/>
      <protection/>
    </xf>
    <xf numFmtId="164" fontId="29" fillId="30" borderId="0" xfId="51" applyNumberFormat="1" applyFont="1" applyFill="1" applyAlignment="1">
      <alignment vertical="center"/>
      <protection/>
    </xf>
    <xf numFmtId="164" fontId="41" fillId="12" borderId="10" xfId="51" applyNumberFormat="1" applyFont="1" applyFill="1" applyBorder="1" applyAlignment="1">
      <alignment vertical="center"/>
      <protection/>
    </xf>
    <xf numFmtId="164" fontId="29" fillId="31" borderId="10" xfId="51" applyNumberFormat="1" applyFont="1" applyFill="1" applyBorder="1">
      <alignment/>
      <protection/>
    </xf>
    <xf numFmtId="164" fontId="29" fillId="31" borderId="11" xfId="0" applyNumberFormat="1" applyFont="1" applyFill="1" applyBorder="1" applyAlignment="1">
      <alignment/>
    </xf>
    <xf numFmtId="164" fontId="41" fillId="8" borderId="19" xfId="51" applyNumberFormat="1" applyFont="1" applyFill="1" applyBorder="1" applyAlignment="1">
      <alignment horizontal="right" vertical="center"/>
      <protection/>
    </xf>
    <xf numFmtId="164" fontId="41" fillId="0" borderId="0" xfId="0" applyNumberFormat="1" applyFont="1" applyFill="1" applyAlignment="1">
      <alignment horizontal="right"/>
    </xf>
    <xf numFmtId="164" fontId="41" fillId="29" borderId="10" xfId="51" applyNumberFormat="1" applyFont="1" applyFill="1" applyBorder="1">
      <alignment/>
      <protection/>
    </xf>
    <xf numFmtId="164" fontId="29" fillId="0" borderId="0" xfId="0" applyNumberFormat="1" applyFont="1" applyAlignment="1">
      <alignment/>
    </xf>
    <xf numFmtId="164" fontId="41" fillId="3" borderId="10" xfId="0" applyNumberFormat="1" applyFont="1" applyFill="1" applyBorder="1" applyAlignment="1">
      <alignment/>
    </xf>
    <xf numFmtId="164" fontId="6" fillId="0" borderId="0" xfId="51" applyNumberFormat="1" applyFont="1" applyFill="1" applyBorder="1" applyAlignment="1">
      <alignment horizontal="right" vertical="center"/>
      <protection/>
    </xf>
    <xf numFmtId="164" fontId="29" fillId="0" borderId="0" xfId="0" applyNumberFormat="1" applyFont="1" applyAlignment="1">
      <alignment horizontal="right"/>
    </xf>
    <xf numFmtId="164" fontId="29" fillId="0" borderId="10" xfId="0" applyNumberFormat="1" applyFont="1" applyFill="1" applyBorder="1" applyAlignment="1">
      <alignment horizontal="right"/>
    </xf>
    <xf numFmtId="164" fontId="2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29" fillId="0" borderId="0" xfId="0" applyNumberFormat="1" applyFont="1" applyFill="1" applyAlignment="1" quotePrefix="1">
      <alignment horizontal="right"/>
    </xf>
    <xf numFmtId="164" fontId="41" fillId="0" borderId="0" xfId="0" applyNumberFormat="1" applyFont="1" applyFill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29" borderId="10" xfId="0" applyNumberFormat="1" applyFon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29" fillId="0" borderId="10" xfId="0" applyNumberFormat="1" applyFont="1" applyBorder="1" applyAlignment="1" quotePrefix="1">
      <alignment/>
    </xf>
    <xf numFmtId="164" fontId="29" fillId="0" borderId="31" xfId="0" applyNumberFormat="1" applyFont="1" applyBorder="1" applyAlignment="1">
      <alignment/>
    </xf>
    <xf numFmtId="164" fontId="41" fillId="29" borderId="10" xfId="0" applyNumberFormat="1" applyFont="1" applyFill="1" applyBorder="1" applyAlignment="1">
      <alignment/>
    </xf>
    <xf numFmtId="164" fontId="41" fillId="0" borderId="19" xfId="0" applyNumberFormat="1" applyFont="1" applyBorder="1" applyAlignment="1">
      <alignment horizontal="right"/>
    </xf>
    <xf numFmtId="164" fontId="41" fillId="3" borderId="19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64" fontId="11" fillId="0" borderId="12" xfId="0" applyNumberFormat="1" applyFont="1" applyBorder="1" applyAlignment="1">
      <alignment horizontal="left"/>
    </xf>
    <xf numFmtId="164" fontId="11" fillId="0" borderId="19" xfId="0" applyNumberFormat="1" applyFont="1" applyBorder="1" applyAlignment="1">
      <alignment horizontal="left"/>
    </xf>
    <xf numFmtId="164" fontId="11" fillId="0" borderId="12" xfId="0" applyNumberFormat="1" applyFont="1" applyBorder="1" applyAlignment="1">
      <alignment horizontal="left"/>
    </xf>
    <xf numFmtId="164" fontId="11" fillId="0" borderId="19" xfId="0" applyNumberFormat="1" applyFont="1" applyBorder="1" applyAlignment="1">
      <alignment horizontal="left"/>
    </xf>
    <xf numFmtId="164" fontId="11" fillId="0" borderId="12" xfId="0" applyNumberFormat="1" applyFont="1" applyBorder="1" applyAlignment="1">
      <alignment horizontal="left"/>
    </xf>
    <xf numFmtId="164" fontId="11" fillId="0" borderId="19" xfId="0" applyNumberFormat="1" applyFont="1" applyBorder="1" applyAlignment="1">
      <alignment horizontal="left"/>
    </xf>
    <xf numFmtId="164" fontId="11" fillId="29" borderId="12" xfId="0" applyNumberFormat="1" applyFont="1" applyFill="1" applyBorder="1" applyAlignment="1">
      <alignment horizontal="left"/>
    </xf>
    <xf numFmtId="164" fontId="11" fillId="29" borderId="19" xfId="0" applyNumberFormat="1" applyFont="1" applyFill="1" applyBorder="1" applyAlignment="1">
      <alignment horizontal="left"/>
    </xf>
    <xf numFmtId="164" fontId="36" fillId="0" borderId="32" xfId="0" applyNumberFormat="1" applyFont="1" applyBorder="1" applyAlignment="1">
      <alignment horizontal="center" vertical="center"/>
    </xf>
    <xf numFmtId="164" fontId="36" fillId="0" borderId="33" xfId="0" applyNumberFormat="1" applyFont="1" applyBorder="1" applyAlignment="1">
      <alignment horizontal="center" vertical="center"/>
    </xf>
    <xf numFmtId="164" fontId="36" fillId="0" borderId="34" xfId="0" applyNumberFormat="1" applyFont="1" applyBorder="1" applyAlignment="1">
      <alignment horizontal="center" vertical="center"/>
    </xf>
    <xf numFmtId="164" fontId="36" fillId="0" borderId="35" xfId="0" applyNumberFormat="1" applyFont="1" applyBorder="1" applyAlignment="1">
      <alignment horizontal="center" vertical="center"/>
    </xf>
    <xf numFmtId="0" fontId="11" fillId="29" borderId="12" xfId="0" applyFont="1" applyFill="1" applyBorder="1" applyAlignment="1">
      <alignment horizontal="left"/>
    </xf>
    <xf numFmtId="0" fontId="11" fillId="29" borderId="19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164" fontId="1" fillId="0" borderId="0" xfId="0" applyNumberFormat="1" applyFont="1" applyAlignment="1">
      <alignment horizontal="center" vertical="top" wrapText="1"/>
    </xf>
    <xf numFmtId="0" fontId="17" fillId="0" borderId="0" xfId="51" applyFont="1" applyFill="1" applyBorder="1" applyAlignment="1">
      <alignment horizontal="center" vertical="center" textRotation="90" wrapText="1"/>
      <protection/>
    </xf>
    <xf numFmtId="0" fontId="17" fillId="0" borderId="0" xfId="51" applyFont="1" applyFill="1" applyBorder="1" applyAlignment="1">
      <alignment horizontal="center" vertical="center" textRotation="90"/>
      <protection/>
    </xf>
    <xf numFmtId="0" fontId="11" fillId="8" borderId="12" xfId="51" applyFont="1" applyFill="1" applyBorder="1" applyAlignment="1">
      <alignment horizontal="left" vertical="center"/>
      <protection/>
    </xf>
    <xf numFmtId="0" fontId="11" fillId="8" borderId="19" xfId="51" applyFont="1" applyFill="1" applyBorder="1" applyAlignment="1">
      <alignment horizontal="left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11" fillId="12" borderId="12" xfId="51" applyFont="1" applyFill="1" applyBorder="1" applyAlignment="1">
      <alignment horizontal="left" vertical="center"/>
      <protection/>
    </xf>
    <xf numFmtId="0" fontId="11" fillId="12" borderId="19" xfId="51" applyFont="1" applyFill="1" applyBorder="1" applyAlignment="1">
      <alignment horizontal="left" vertical="center"/>
      <protection/>
    </xf>
    <xf numFmtId="0" fontId="3" fillId="0" borderId="17" xfId="0" applyFont="1" applyBorder="1" applyAlignment="1">
      <alignment horizontal="left"/>
    </xf>
    <xf numFmtId="165" fontId="11" fillId="0" borderId="12" xfId="0" applyNumberFormat="1" applyFont="1" applyBorder="1" applyAlignment="1">
      <alignment horizontal="left"/>
    </xf>
    <xf numFmtId="165" fontId="11" fillId="0" borderId="19" xfId="0" applyNumberFormat="1" applyFont="1" applyBorder="1" applyAlignment="1">
      <alignment horizontal="left"/>
    </xf>
    <xf numFmtId="165" fontId="11" fillId="29" borderId="12" xfId="0" applyNumberFormat="1" applyFont="1" applyFill="1" applyBorder="1" applyAlignment="1">
      <alignment horizontal="left"/>
    </xf>
    <xf numFmtId="165" fontId="11" fillId="29" borderId="19" xfId="0" applyNumberFormat="1" applyFont="1" applyFill="1" applyBorder="1" applyAlignment="1">
      <alignment horizontal="left"/>
    </xf>
    <xf numFmtId="0" fontId="11" fillId="0" borderId="27" xfId="0" applyFont="1" applyBorder="1" applyAlignment="1">
      <alignment horizontal="left"/>
    </xf>
    <xf numFmtId="165" fontId="11" fillId="0" borderId="27" xfId="0" applyNumberFormat="1" applyFont="1" applyBorder="1" applyAlignment="1">
      <alignment horizontal="left"/>
    </xf>
    <xf numFmtId="165" fontId="10" fillId="0" borderId="12" xfId="0" applyNumberFormat="1" applyFont="1" applyBorder="1" applyAlignment="1">
      <alignment horizontal="center"/>
    </xf>
    <xf numFmtId="165" fontId="10" fillId="0" borderId="27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center"/>
    </xf>
    <xf numFmtId="0" fontId="35" fillId="29" borderId="26" xfId="0" applyFont="1" applyFill="1" applyBorder="1" applyAlignment="1">
      <alignment horizontal="left"/>
    </xf>
    <xf numFmtId="0" fontId="35" fillId="29" borderId="25" xfId="0" applyFont="1" applyFill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P40" sqref="P40"/>
    </sheetView>
  </sheetViews>
  <sheetFormatPr defaultColWidth="11.421875" defaultRowHeight="15"/>
  <cols>
    <col min="1" max="1" width="4.28125" style="0" customWidth="1"/>
    <col min="2" max="2" width="32.00390625" style="5" customWidth="1"/>
    <col min="3" max="3" width="10.28125" style="339" customWidth="1"/>
    <col min="4" max="4" width="9.7109375" style="390" customWidth="1"/>
    <col min="5" max="5" width="14.00390625" style="20" customWidth="1"/>
    <col min="6" max="6" width="9.7109375" style="247" customWidth="1"/>
    <col min="7" max="7" width="9.7109375" style="366" hidden="1" customWidth="1"/>
    <col min="8" max="8" width="9.7109375" style="367" customWidth="1"/>
    <col min="9" max="9" width="9.7109375" style="366" hidden="1" customWidth="1"/>
    <col min="10" max="10" width="3.28125" style="287" customWidth="1"/>
    <col min="11" max="11" width="3.28125" style="368" customWidth="1"/>
    <col min="12" max="12" width="28.57421875" style="339" customWidth="1"/>
    <col min="13" max="13" width="0" style="287" hidden="1" customWidth="1"/>
    <col min="14" max="14" width="10.28125" style="287" hidden="1" customWidth="1"/>
    <col min="15" max="15" width="10.28125" style="287" customWidth="1"/>
    <col min="16" max="16" width="10.28125" style="390" customWidth="1"/>
    <col min="17" max="17" width="10.28125" style="20" customWidth="1"/>
    <col min="18" max="18" width="10.28125" style="341" customWidth="1"/>
    <col min="19" max="19" width="10.28125" style="19" customWidth="1"/>
    <col min="20" max="20" width="11.421875" style="0" hidden="1" customWidth="1"/>
    <col min="21" max="21" width="4.28125" style="0" customWidth="1"/>
  </cols>
  <sheetData>
    <row r="1" spans="3:20" s="3" customFormat="1" ht="15" customHeight="1">
      <c r="C1" s="459" t="s">
        <v>21</v>
      </c>
      <c r="D1" s="388" t="s">
        <v>20</v>
      </c>
      <c r="E1" s="342" t="s">
        <v>21</v>
      </c>
      <c r="F1" s="343" t="s">
        <v>21</v>
      </c>
      <c r="G1" s="344"/>
      <c r="H1" s="345" t="s">
        <v>21</v>
      </c>
      <c r="I1" s="346"/>
      <c r="J1" s="347"/>
      <c r="K1" s="348"/>
      <c r="L1" s="149"/>
      <c r="M1" s="149"/>
      <c r="N1" s="149"/>
      <c r="O1" s="459" t="s">
        <v>21</v>
      </c>
      <c r="P1" s="388" t="s">
        <v>20</v>
      </c>
      <c r="Q1" s="342" t="s">
        <v>21</v>
      </c>
      <c r="R1" s="343" t="s">
        <v>21</v>
      </c>
      <c r="S1" s="345" t="s">
        <v>21</v>
      </c>
      <c r="T1" s="16" t="s">
        <v>21</v>
      </c>
    </row>
    <row r="2" spans="1:20" s="3" customFormat="1" ht="15" customHeight="1">
      <c r="A2" s="139"/>
      <c r="B2" s="140" t="s">
        <v>22</v>
      </c>
      <c r="C2" s="460" t="s">
        <v>142</v>
      </c>
      <c r="D2" s="389" t="s">
        <v>142</v>
      </c>
      <c r="E2" s="349" t="s">
        <v>118</v>
      </c>
      <c r="F2" s="350" t="s">
        <v>130</v>
      </c>
      <c r="G2" s="344"/>
      <c r="H2" s="351" t="s">
        <v>1</v>
      </c>
      <c r="I2" s="346" t="s">
        <v>23</v>
      </c>
      <c r="J2" s="347"/>
      <c r="K2" s="348"/>
      <c r="L2" s="352" t="s">
        <v>24</v>
      </c>
      <c r="M2" s="149"/>
      <c r="N2" s="149" t="s">
        <v>25</v>
      </c>
      <c r="O2" s="460" t="s">
        <v>142</v>
      </c>
      <c r="P2" s="389" t="s">
        <v>142</v>
      </c>
      <c r="Q2" s="349" t="s">
        <v>118</v>
      </c>
      <c r="R2" s="350" t="s">
        <v>130</v>
      </c>
      <c r="S2" s="351" t="s">
        <v>1</v>
      </c>
      <c r="T2" s="17" t="s">
        <v>1</v>
      </c>
    </row>
    <row r="3" spans="1:18" ht="9" customHeight="1">
      <c r="A3" s="141"/>
      <c r="B3" s="141"/>
      <c r="C3" s="120"/>
      <c r="F3" s="99"/>
      <c r="G3" s="100"/>
      <c r="H3" s="21"/>
      <c r="I3" s="353"/>
      <c r="J3" s="338"/>
      <c r="K3" s="354"/>
      <c r="L3" s="117"/>
      <c r="M3" s="117"/>
      <c r="N3" s="117"/>
      <c r="O3" s="117"/>
      <c r="R3" s="112"/>
    </row>
    <row r="4" spans="1:20" ht="15" customHeight="1">
      <c r="A4" s="144"/>
      <c r="B4" s="145" t="s">
        <v>120</v>
      </c>
      <c r="C4" s="432">
        <f>'charges de structure'!C7</f>
        <v>3.7</v>
      </c>
      <c r="D4" s="391">
        <f>'charges de structure'!D7</f>
        <v>3.7</v>
      </c>
      <c r="E4" s="90">
        <f>'charges de structure'!E7</f>
        <v>2.7</v>
      </c>
      <c r="F4" s="94">
        <f>'charges de structure'!F7</f>
        <v>2.2</v>
      </c>
      <c r="G4" s="95">
        <v>1851.2099999999998</v>
      </c>
      <c r="H4" s="29">
        <v>1.8512099999999998</v>
      </c>
      <c r="I4" s="353">
        <v>2645.49</v>
      </c>
      <c r="J4" s="338"/>
      <c r="K4" s="354"/>
      <c r="L4" s="117"/>
      <c r="M4" s="117"/>
      <c r="N4" s="117"/>
      <c r="O4" s="117"/>
      <c r="R4" s="112"/>
      <c r="T4" s="2">
        <v>303163.5</v>
      </c>
    </row>
    <row r="5" spans="1:20" ht="15" customHeight="1">
      <c r="A5" s="144"/>
      <c r="B5" s="145" t="s">
        <v>119</v>
      </c>
      <c r="C5" s="432">
        <f>'charges de structure'!C8</f>
        <v>10.8</v>
      </c>
      <c r="D5" s="391">
        <f>'charges de structure'!D8</f>
        <v>8</v>
      </c>
      <c r="E5" s="28">
        <f>'charges de structure'!E8</f>
        <v>9.9</v>
      </c>
      <c r="F5" s="94">
        <f>'charges de structure'!F8</f>
        <v>11.2</v>
      </c>
      <c r="G5" s="95">
        <v>14344.689999999999</v>
      </c>
      <c r="H5" s="29">
        <v>14.344689999999998</v>
      </c>
      <c r="I5" s="353">
        <v>8924.800000000001</v>
      </c>
      <c r="J5" s="338"/>
      <c r="K5" s="354"/>
      <c r="L5" s="117"/>
      <c r="M5" s="117"/>
      <c r="N5" s="117"/>
      <c r="O5" s="117"/>
      <c r="R5" s="112"/>
      <c r="T5" s="4">
        <v>303163.5</v>
      </c>
    </row>
    <row r="6" spans="1:20" ht="15" customHeight="1">
      <c r="A6" s="144"/>
      <c r="B6" s="145" t="s">
        <v>156</v>
      </c>
      <c r="C6" s="433"/>
      <c r="D6" s="392"/>
      <c r="E6" s="28"/>
      <c r="F6" s="94">
        <f>'vie associative'!G43</f>
        <v>23.8</v>
      </c>
      <c r="G6" s="95"/>
      <c r="H6" s="29">
        <v>23.2</v>
      </c>
      <c r="I6" s="355">
        <v>17183.84</v>
      </c>
      <c r="J6" s="337"/>
      <c r="K6" s="354"/>
      <c r="L6" s="118" t="s">
        <v>28</v>
      </c>
      <c r="M6" s="107" t="s">
        <v>26</v>
      </c>
      <c r="N6" s="124">
        <v>306280.58</v>
      </c>
      <c r="O6" s="433">
        <f>'vie associative'!K7</f>
        <v>415.5</v>
      </c>
      <c r="P6" s="392">
        <f>'vie associative'!L7</f>
        <v>420</v>
      </c>
      <c r="Q6" s="28">
        <f>'vie associative'!M7</f>
        <v>419.4</v>
      </c>
      <c r="R6" s="108">
        <v>314.6</v>
      </c>
      <c r="S6" s="34">
        <v>306.28058000000004</v>
      </c>
      <c r="T6" s="2"/>
    </row>
    <row r="7" spans="1:20" ht="15" customHeight="1">
      <c r="A7" s="489" t="s">
        <v>29</v>
      </c>
      <c r="B7" s="490"/>
      <c r="C7" s="437">
        <f>SUM(C4:C5)</f>
        <v>14.5</v>
      </c>
      <c r="D7" s="393">
        <f>SUM(D4:D5)</f>
        <v>11.7</v>
      </c>
      <c r="E7" s="87">
        <f>SUM(E4:E5)</f>
        <v>12.600000000000001</v>
      </c>
      <c r="F7" s="96">
        <f>SUM(F4:F6)</f>
        <v>37.2</v>
      </c>
      <c r="G7" s="97">
        <v>39360.479999999996</v>
      </c>
      <c r="H7" s="98">
        <v>39.360479999999995</v>
      </c>
      <c r="I7" s="356">
        <v>28754.13</v>
      </c>
      <c r="J7" s="338"/>
      <c r="K7" s="493" t="s">
        <v>28</v>
      </c>
      <c r="L7" s="494"/>
      <c r="M7" s="109"/>
      <c r="N7" s="116">
        <v>306280.58</v>
      </c>
      <c r="O7" s="437">
        <f>SUM(O6)</f>
        <v>415.5</v>
      </c>
      <c r="P7" s="393">
        <f>SUM(P6)</f>
        <v>420</v>
      </c>
      <c r="Q7" s="87">
        <f>SUM(Q6)</f>
        <v>419.4</v>
      </c>
      <c r="R7" s="101">
        <v>314.6</v>
      </c>
      <c r="S7" s="110">
        <v>306.28058000000004</v>
      </c>
      <c r="T7" s="2">
        <v>30103</v>
      </c>
    </row>
    <row r="8" spans="1:20" ht="9" customHeight="1">
      <c r="A8" s="141"/>
      <c r="B8" s="141"/>
      <c r="C8" s="472"/>
      <c r="F8" s="99"/>
      <c r="G8" s="100"/>
      <c r="H8" s="21"/>
      <c r="I8" s="353"/>
      <c r="J8" s="338"/>
      <c r="K8" s="354"/>
      <c r="L8" s="117"/>
      <c r="M8" s="111"/>
      <c r="N8" s="122"/>
      <c r="O8" s="472"/>
      <c r="R8" s="112"/>
      <c r="T8" s="2">
        <v>3005</v>
      </c>
    </row>
    <row r="9" spans="1:20" ht="15" customHeight="1">
      <c r="A9" s="144"/>
      <c r="B9" s="145" t="s">
        <v>121</v>
      </c>
      <c r="C9" s="433">
        <f>'charges de structure'!C9</f>
        <v>37.3</v>
      </c>
      <c r="D9" s="392">
        <f>'charges de structure'!D9</f>
        <v>34.6</v>
      </c>
      <c r="E9" s="28">
        <f>'charges de structure'!E9</f>
        <v>33.9</v>
      </c>
      <c r="F9" s="94">
        <f>'charges de structure'!F9</f>
        <v>30.2</v>
      </c>
      <c r="G9" s="95">
        <v>25754.049999999996</v>
      </c>
      <c r="H9" s="29">
        <v>25.754049999999996</v>
      </c>
      <c r="I9" s="353">
        <v>21373.619999999995</v>
      </c>
      <c r="J9" s="338"/>
      <c r="K9" s="354"/>
      <c r="L9" s="118" t="s">
        <v>82</v>
      </c>
      <c r="M9" s="107" t="s">
        <v>30</v>
      </c>
      <c r="N9" s="124">
        <v>30237</v>
      </c>
      <c r="O9" s="433">
        <f>'vie associative'!K10</f>
        <v>30.2</v>
      </c>
      <c r="P9" s="392">
        <f>'vie associative'!L10</f>
        <v>30.4</v>
      </c>
      <c r="Q9" s="28">
        <f>'vie associative'!M10</f>
        <v>30.4</v>
      </c>
      <c r="R9" s="108">
        <v>30.2</v>
      </c>
      <c r="S9" s="34">
        <v>30.237</v>
      </c>
      <c r="T9" s="4">
        <v>33108</v>
      </c>
    </row>
    <row r="10" spans="1:20" ht="15" customHeight="1">
      <c r="A10" s="144"/>
      <c r="B10" s="145" t="s">
        <v>122</v>
      </c>
      <c r="C10" s="433">
        <f>'charges de structure'!C10</f>
        <v>11.6</v>
      </c>
      <c r="D10" s="392">
        <f>'charges de structure'!D10</f>
        <v>6.4</v>
      </c>
      <c r="E10" s="28">
        <f>'charges de structure'!E10</f>
        <v>6.4</v>
      </c>
      <c r="F10" s="94">
        <f>'charges de structure'!F10</f>
        <v>5.9</v>
      </c>
      <c r="G10" s="95">
        <v>5823.49</v>
      </c>
      <c r="H10" s="29">
        <v>5.82349</v>
      </c>
      <c r="I10" s="353">
        <v>5682.650000000001</v>
      </c>
      <c r="J10" s="338"/>
      <c r="K10" s="354"/>
      <c r="L10" s="118" t="s">
        <v>132</v>
      </c>
      <c r="M10" s="107" t="s">
        <v>31</v>
      </c>
      <c r="N10" s="124">
        <v>4335</v>
      </c>
      <c r="O10" s="433">
        <f>'vie associative'!K12</f>
        <v>7.3</v>
      </c>
      <c r="P10" s="392">
        <f>'vie associative'!L12</f>
        <v>6</v>
      </c>
      <c r="Q10" s="28">
        <f>'vie associative'!M12</f>
        <v>5.8</v>
      </c>
      <c r="R10" s="108">
        <v>5.2</v>
      </c>
      <c r="S10" s="34">
        <v>4.335</v>
      </c>
      <c r="T10" s="2"/>
    </row>
    <row r="11" spans="1:20" ht="15" customHeight="1">
      <c r="A11" s="144"/>
      <c r="B11" s="145" t="s">
        <v>123</v>
      </c>
      <c r="C11" s="433">
        <f>'charges de structure'!C12</f>
        <v>7.5</v>
      </c>
      <c r="D11" s="392">
        <f>'charges de structure'!D12</f>
        <v>7.9</v>
      </c>
      <c r="E11" s="28">
        <f>'charges de structure'!E12</f>
        <v>8.6</v>
      </c>
      <c r="F11" s="94">
        <f>'charges de structure'!F12</f>
        <v>14.1</v>
      </c>
      <c r="G11" s="95">
        <v>8980.080000000002</v>
      </c>
      <c r="H11" s="29">
        <v>8.980080000000001</v>
      </c>
      <c r="I11" s="353">
        <v>8005.879999999999</v>
      </c>
      <c r="J11" s="338"/>
      <c r="K11" s="495" t="s">
        <v>33</v>
      </c>
      <c r="L11" s="496"/>
      <c r="M11" s="109"/>
      <c r="N11" s="116">
        <v>34572</v>
      </c>
      <c r="O11" s="437">
        <f>SUM(O9:O10)</f>
        <v>37.5</v>
      </c>
      <c r="P11" s="393">
        <f>SUM(P9:P10)</f>
        <v>36.4</v>
      </c>
      <c r="Q11" s="87">
        <f>SUM(Q9:Q10)</f>
        <v>36.199999999999996</v>
      </c>
      <c r="R11" s="101">
        <v>35.4</v>
      </c>
      <c r="S11" s="110">
        <v>34.572</v>
      </c>
      <c r="T11" s="2">
        <v>412476.65</v>
      </c>
    </row>
    <row r="12" spans="1:20" ht="15" customHeight="1">
      <c r="A12" s="141"/>
      <c r="B12" s="148" t="s">
        <v>124</v>
      </c>
      <c r="C12" s="433">
        <f>'charges de structure'!C13</f>
        <v>14.4</v>
      </c>
      <c r="D12" s="392">
        <f>'charges de structure'!D13</f>
        <v>14.7</v>
      </c>
      <c r="E12" s="28">
        <f>'charges de structure'!E13</f>
        <v>14.7</v>
      </c>
      <c r="F12" s="94">
        <f>'charges de structure'!F13</f>
        <v>14.4</v>
      </c>
      <c r="G12" s="95">
        <v>14445.21</v>
      </c>
      <c r="H12" s="29">
        <v>14.44521</v>
      </c>
      <c r="I12" s="353">
        <v>14398.19</v>
      </c>
      <c r="J12" s="338"/>
      <c r="K12" s="354"/>
      <c r="L12" s="117"/>
      <c r="M12" s="117"/>
      <c r="N12" s="117"/>
      <c r="O12" s="472"/>
      <c r="R12" s="112"/>
      <c r="T12" s="2">
        <v>116678</v>
      </c>
    </row>
    <row r="13" spans="1:20" ht="15" customHeight="1">
      <c r="A13" s="144"/>
      <c r="B13" s="145" t="s">
        <v>125</v>
      </c>
      <c r="C13" s="433">
        <f>'charges de structure'!C14</f>
        <v>9.8</v>
      </c>
      <c r="D13" s="392">
        <f>'charges de structure'!D14</f>
        <v>9.5</v>
      </c>
      <c r="E13" s="28">
        <f>'charges de structure'!E14</f>
        <v>10.4</v>
      </c>
      <c r="F13" s="94">
        <f>'charges de structure'!F14</f>
        <v>12.6</v>
      </c>
      <c r="G13" s="95">
        <v>18512.199999999997</v>
      </c>
      <c r="H13" s="29">
        <v>18.512199999999996</v>
      </c>
      <c r="I13" s="353">
        <v>14898.480000000003</v>
      </c>
      <c r="J13" s="338"/>
      <c r="K13" s="354"/>
      <c r="L13" s="118" t="s">
        <v>35</v>
      </c>
      <c r="M13" s="357" t="s">
        <v>35</v>
      </c>
      <c r="N13" s="123">
        <v>387342</v>
      </c>
      <c r="O13" s="433">
        <f>'activité scrabble'!E11</f>
        <v>464.8</v>
      </c>
      <c r="P13" s="392">
        <f>'activité scrabble'!I11</f>
        <v>460.4</v>
      </c>
      <c r="Q13" s="28">
        <f>'activité scrabble'!M11</f>
        <v>451.6</v>
      </c>
      <c r="R13" s="108">
        <v>406.4</v>
      </c>
      <c r="S13" s="34">
        <v>387.342</v>
      </c>
      <c r="T13" s="2">
        <v>164308.91</v>
      </c>
    </row>
    <row r="14" spans="1:20" ht="15" customHeight="1">
      <c r="A14" s="144"/>
      <c r="B14" s="31" t="s">
        <v>126</v>
      </c>
      <c r="C14" s="433"/>
      <c r="D14" s="392"/>
      <c r="E14" s="28"/>
      <c r="F14" s="94">
        <f>'vie associative'!G44</f>
        <v>43.9</v>
      </c>
      <c r="G14" s="95">
        <v>76781.65</v>
      </c>
      <c r="H14" s="29">
        <v>76.8</v>
      </c>
      <c r="I14" s="353">
        <v>54543.32</v>
      </c>
      <c r="J14" s="338"/>
      <c r="K14" s="354"/>
      <c r="L14" s="118" t="s">
        <v>37</v>
      </c>
      <c r="M14" s="357" t="s">
        <v>37</v>
      </c>
      <c r="N14" s="123">
        <v>119118.5</v>
      </c>
      <c r="O14" s="433">
        <f>'activité scrabble'!E19</f>
        <v>78.2</v>
      </c>
      <c r="P14" s="392">
        <f>'activité scrabble'!I19</f>
        <v>75.7</v>
      </c>
      <c r="Q14" s="28">
        <f>'activité scrabble'!M19</f>
        <v>114.69999999999999</v>
      </c>
      <c r="R14" s="108">
        <v>139.6</v>
      </c>
      <c r="S14" s="34">
        <v>119.1185</v>
      </c>
      <c r="T14" s="2">
        <v>137719.43</v>
      </c>
    </row>
    <row r="15" spans="1:20" ht="15" customHeight="1">
      <c r="A15" s="144"/>
      <c r="B15" s="145" t="s">
        <v>127</v>
      </c>
      <c r="C15" s="433">
        <f>'charges de structure'!C15</f>
        <v>3.6</v>
      </c>
      <c r="D15" s="392">
        <f>'charges de structure'!D15</f>
        <v>5.2</v>
      </c>
      <c r="E15" s="28">
        <f>'charges de structure'!E15</f>
        <v>4.2</v>
      </c>
      <c r="F15" s="94">
        <f>'charges de structure'!F15</f>
        <v>7.1</v>
      </c>
      <c r="G15" s="95">
        <v>20387.4</v>
      </c>
      <c r="H15" s="29">
        <v>20.387400000000003</v>
      </c>
      <c r="I15" s="353">
        <v>11677.990000000002</v>
      </c>
      <c r="J15" s="338"/>
      <c r="K15" s="354"/>
      <c r="L15" s="118" t="s">
        <v>39</v>
      </c>
      <c r="M15" s="357" t="s">
        <v>39</v>
      </c>
      <c r="N15" s="123">
        <v>32478.7</v>
      </c>
      <c r="O15" s="433">
        <f>'activité scrabble'!E26</f>
        <v>19.6</v>
      </c>
      <c r="P15" s="391">
        <f>'activité scrabble'!I26</f>
        <v>22.5</v>
      </c>
      <c r="Q15" s="28">
        <f>'activité scrabble'!M26</f>
        <v>21.200000000000003</v>
      </c>
      <c r="R15" s="108">
        <v>15.6</v>
      </c>
      <c r="S15" s="34">
        <v>32.4787</v>
      </c>
      <c r="T15" s="2">
        <v>61665.5</v>
      </c>
    </row>
    <row r="16" spans="1:20" ht="15" customHeight="1">
      <c r="A16" s="144"/>
      <c r="B16" s="145" t="s">
        <v>128</v>
      </c>
      <c r="C16" s="433">
        <f>'charges de structure'!C16</f>
        <v>46.3</v>
      </c>
      <c r="D16" s="392">
        <f>'charges de structure'!D16</f>
        <v>46.9</v>
      </c>
      <c r="E16" s="28">
        <f>'charges de structure'!E16</f>
        <v>48</v>
      </c>
      <c r="F16" s="94">
        <f>'charges de structure'!F16</f>
        <v>51</v>
      </c>
      <c r="G16" s="95">
        <v>58749.520000000004</v>
      </c>
      <c r="H16" s="29">
        <v>58.749520000000004</v>
      </c>
      <c r="I16" s="353">
        <v>46923.46000000001</v>
      </c>
      <c r="J16" s="338"/>
      <c r="K16" s="354"/>
      <c r="L16" s="118" t="s">
        <v>83</v>
      </c>
      <c r="M16" s="357" t="s">
        <v>40</v>
      </c>
      <c r="N16" s="123">
        <v>134501.32</v>
      </c>
      <c r="O16" s="433">
        <f>'activité scrabble'!E30+'activité scrabble'!E39</f>
        <v>185.29999999999998</v>
      </c>
      <c r="P16" s="392">
        <f>'activité scrabble'!I30</f>
        <v>148</v>
      </c>
      <c r="Q16" s="28">
        <f>'activité scrabble'!M30</f>
        <v>148.4</v>
      </c>
      <c r="R16" s="108">
        <v>137.8</v>
      </c>
      <c r="S16" s="34">
        <v>134.50132000000002</v>
      </c>
      <c r="T16" s="4">
        <v>892848.49</v>
      </c>
    </row>
    <row r="17" spans="1:20" ht="15" customHeight="1">
      <c r="A17" s="144"/>
      <c r="B17" s="145" t="s">
        <v>129</v>
      </c>
      <c r="C17" s="433">
        <f>'charges de structure'!C17</f>
        <v>0.3</v>
      </c>
      <c r="D17" s="392">
        <f>'charges de structure'!D17</f>
        <v>0.3</v>
      </c>
      <c r="E17" s="28">
        <f>'charges de structure'!E17</f>
        <v>0.3</v>
      </c>
      <c r="F17" s="94">
        <f>'charges de structure'!F17</f>
        <v>0.4</v>
      </c>
      <c r="G17" s="95">
        <v>710.1800000000001</v>
      </c>
      <c r="H17" s="29">
        <v>0.71018</v>
      </c>
      <c r="I17" s="355">
        <v>651.29</v>
      </c>
      <c r="J17" s="337"/>
      <c r="K17" s="354"/>
      <c r="L17" s="118" t="s">
        <v>84</v>
      </c>
      <c r="M17" s="357" t="s">
        <v>42</v>
      </c>
      <c r="N17" s="123">
        <v>60878.5</v>
      </c>
      <c r="O17" s="433">
        <f>'activité scrabble'!E33</f>
        <v>62.3</v>
      </c>
      <c r="P17" s="392">
        <f>'activité scrabble'!I33</f>
        <v>64.5</v>
      </c>
      <c r="Q17" s="28">
        <f>'activité scrabble'!M33</f>
        <v>64.6</v>
      </c>
      <c r="R17" s="108">
        <v>63.5</v>
      </c>
      <c r="S17" s="34">
        <v>60.8785</v>
      </c>
      <c r="T17" s="2"/>
    </row>
    <row r="18" spans="1:20" ht="15" customHeight="1">
      <c r="A18" s="489" t="s">
        <v>44</v>
      </c>
      <c r="B18" s="490"/>
      <c r="C18" s="437">
        <f>SUM(C9:C17)</f>
        <v>130.8</v>
      </c>
      <c r="D18" s="393">
        <f>SUM(D9:D17)</f>
        <v>125.49999999999999</v>
      </c>
      <c r="E18" s="87">
        <f>SUM(E9:E17)</f>
        <v>126.5</v>
      </c>
      <c r="F18" s="96">
        <f>SUM(F9:F17)</f>
        <v>179.6</v>
      </c>
      <c r="G18" s="97">
        <v>230143.77999999997</v>
      </c>
      <c r="H18" s="98">
        <v>230.14377999999996</v>
      </c>
      <c r="I18" s="356">
        <v>178154.88000000003</v>
      </c>
      <c r="J18" s="338"/>
      <c r="K18" s="493" t="s">
        <v>110</v>
      </c>
      <c r="L18" s="494"/>
      <c r="M18" s="358"/>
      <c r="N18" s="116">
        <v>734319.02</v>
      </c>
      <c r="O18" s="437">
        <f>SUM(O13:O17)</f>
        <v>810.1999999999999</v>
      </c>
      <c r="P18" s="393">
        <f>SUM(P13:P17)</f>
        <v>771.1</v>
      </c>
      <c r="Q18" s="87">
        <f>SUM(Q13:Q17)</f>
        <v>800.5</v>
      </c>
      <c r="R18" s="101">
        <f>SUM(R13:R17)</f>
        <v>762.9000000000001</v>
      </c>
      <c r="S18" s="110">
        <v>734.31902</v>
      </c>
      <c r="T18" s="2">
        <v>9583.72</v>
      </c>
    </row>
    <row r="19" spans="1:20" ht="9" customHeight="1">
      <c r="A19" s="141"/>
      <c r="B19" s="141"/>
      <c r="C19" s="472"/>
      <c r="F19" s="99"/>
      <c r="G19" s="100"/>
      <c r="H19" s="21"/>
      <c r="I19" s="353"/>
      <c r="J19" s="338"/>
      <c r="K19" s="354"/>
      <c r="L19" s="117"/>
      <c r="M19" s="117"/>
      <c r="N19" s="117"/>
      <c r="O19" s="472"/>
      <c r="R19" s="112"/>
      <c r="T19" s="4">
        <v>9583.72</v>
      </c>
    </row>
    <row r="20" spans="1:20" ht="15" customHeight="1">
      <c r="A20" s="144"/>
      <c r="B20" s="35" t="s">
        <v>35</v>
      </c>
      <c r="C20" s="441">
        <f>'activité scrabble'!D11</f>
        <v>363.4</v>
      </c>
      <c r="D20" s="391">
        <f>'activité scrabble'!H11</f>
        <v>369</v>
      </c>
      <c r="E20" s="28">
        <f>'activité scrabble'!L11</f>
        <v>357</v>
      </c>
      <c r="F20" s="94">
        <f>'activité scrabble'!P11</f>
        <v>327.2</v>
      </c>
      <c r="G20" s="95">
        <v>304309.25999999995</v>
      </c>
      <c r="H20" s="29">
        <v>304.30925999999994</v>
      </c>
      <c r="I20" s="353">
        <v>266089.27999999997</v>
      </c>
      <c r="J20" s="338"/>
      <c r="K20" s="354"/>
      <c r="L20" s="118" t="s">
        <v>85</v>
      </c>
      <c r="M20" s="118" t="s">
        <v>45</v>
      </c>
      <c r="N20" s="118">
        <v>9615.6</v>
      </c>
      <c r="O20" s="433">
        <f>-'charges de structure'!C11</f>
        <v>10.5</v>
      </c>
      <c r="P20" s="392">
        <f>-'charges de structure'!D11</f>
        <v>10.3</v>
      </c>
      <c r="Q20" s="28">
        <f>-'charges de structure'!E11</f>
        <v>10.3</v>
      </c>
      <c r="R20" s="108">
        <v>9.9</v>
      </c>
      <c r="S20" s="34">
        <v>9.6156</v>
      </c>
      <c r="T20" s="2"/>
    </row>
    <row r="21" spans="1:20" ht="15" customHeight="1">
      <c r="A21" s="144"/>
      <c r="B21" s="31" t="s">
        <v>37</v>
      </c>
      <c r="C21" s="441">
        <f>'activité scrabble'!D19</f>
        <v>33.2</v>
      </c>
      <c r="D21" s="392">
        <f>'activité scrabble'!H19</f>
        <v>32.9</v>
      </c>
      <c r="E21" s="28">
        <f>'activité scrabble'!L19</f>
        <v>90.1</v>
      </c>
      <c r="F21" s="94">
        <f>'activité scrabble'!P19</f>
        <v>105.6</v>
      </c>
      <c r="G21" s="95">
        <v>106806.19999999998</v>
      </c>
      <c r="H21" s="29">
        <v>106.80619999999998</v>
      </c>
      <c r="I21" s="353">
        <v>92711.95000000001</v>
      </c>
      <c r="J21" s="338"/>
      <c r="K21" s="495" t="s">
        <v>46</v>
      </c>
      <c r="L21" s="496"/>
      <c r="M21" s="119"/>
      <c r="N21" s="119">
        <v>9615.6</v>
      </c>
      <c r="O21" s="437">
        <f>SUM(O20)</f>
        <v>10.5</v>
      </c>
      <c r="P21" s="393">
        <f>SUM(P20)</f>
        <v>10.3</v>
      </c>
      <c r="Q21" s="87">
        <f>SUM(Q20)</f>
        <v>10.3</v>
      </c>
      <c r="R21" s="101">
        <v>9.9</v>
      </c>
      <c r="S21" s="110">
        <v>9.6156</v>
      </c>
      <c r="T21" s="2">
        <v>15361.6</v>
      </c>
    </row>
    <row r="22" spans="1:20" ht="15" customHeight="1">
      <c r="A22" s="141"/>
      <c r="B22" s="148" t="s">
        <v>39</v>
      </c>
      <c r="C22" s="441">
        <f>'activité scrabble'!D26</f>
        <v>9.2</v>
      </c>
      <c r="D22" s="391">
        <f>'activité scrabble'!H26</f>
        <v>9</v>
      </c>
      <c r="E22" s="28">
        <f>'activité scrabble'!L26</f>
        <v>0</v>
      </c>
      <c r="F22" s="94">
        <f>'activité scrabble'!P25</f>
        <v>2.9</v>
      </c>
      <c r="G22" s="95">
        <v>31465.04</v>
      </c>
      <c r="H22" s="29">
        <v>31.465040000000002</v>
      </c>
      <c r="I22" s="353">
        <v>220329.97999999998</v>
      </c>
      <c r="J22" s="338"/>
      <c r="K22" s="354"/>
      <c r="L22" s="117"/>
      <c r="M22" s="117"/>
      <c r="N22" s="117"/>
      <c r="O22" s="472"/>
      <c r="R22" s="112"/>
      <c r="T22" s="4">
        <v>15361.6</v>
      </c>
    </row>
    <row r="23" spans="1:20" ht="15" customHeight="1">
      <c r="A23" s="144"/>
      <c r="B23" s="31" t="s">
        <v>48</v>
      </c>
      <c r="C23" s="441">
        <f>'activité scrabble'!D39</f>
        <v>33.4</v>
      </c>
      <c r="D23" s="392">
        <f>'activité scrabble'!H39</f>
        <v>3</v>
      </c>
      <c r="E23" s="28">
        <f>'activité scrabble'!L39</f>
        <v>5.9</v>
      </c>
      <c r="F23" s="94">
        <f>'activité scrabble'!P38</f>
        <v>6.3</v>
      </c>
      <c r="G23" s="95">
        <v>31295.629999999997</v>
      </c>
      <c r="H23" s="29">
        <v>31.295629999999996</v>
      </c>
      <c r="I23" s="355">
        <v>12245.490000000002</v>
      </c>
      <c r="J23" s="337"/>
      <c r="K23" s="354"/>
      <c r="L23" s="118" t="s">
        <v>47</v>
      </c>
      <c r="M23" s="107" t="s">
        <v>47</v>
      </c>
      <c r="N23" s="124">
        <v>9318.67</v>
      </c>
      <c r="O23" s="433">
        <f>'vie associative'!K38</f>
        <v>7.3</v>
      </c>
      <c r="P23" s="392">
        <f>'vie associative'!L38</f>
        <v>3.4</v>
      </c>
      <c r="Q23" s="28">
        <f>'vie associative'!M38</f>
        <v>9.4</v>
      </c>
      <c r="R23" s="108">
        <v>3.2</v>
      </c>
      <c r="S23" s="34">
        <v>9.318670000000001</v>
      </c>
      <c r="T23" s="2"/>
    </row>
    <row r="24" spans="1:20" ht="15" customHeight="1">
      <c r="A24" s="489" t="s">
        <v>111</v>
      </c>
      <c r="B24" s="490"/>
      <c r="C24" s="487">
        <f>SUM(C20:C23)</f>
        <v>439.19999999999993</v>
      </c>
      <c r="D24" s="393">
        <f aca="true" t="shared" si="0" ref="D24:I24">SUM(D20:D23)</f>
        <v>413.9</v>
      </c>
      <c r="E24" s="87">
        <f t="shared" si="0"/>
        <v>453</v>
      </c>
      <c r="F24" s="96">
        <f t="shared" si="0"/>
        <v>441.99999999999994</v>
      </c>
      <c r="G24" s="97">
        <f t="shared" si="0"/>
        <v>473876.12999999995</v>
      </c>
      <c r="H24" s="98">
        <f t="shared" si="0"/>
        <v>473.87612999999993</v>
      </c>
      <c r="I24" s="356">
        <f t="shared" si="0"/>
        <v>591376.7</v>
      </c>
      <c r="J24" s="338"/>
      <c r="K24" s="493" t="s">
        <v>47</v>
      </c>
      <c r="L24" s="494"/>
      <c r="M24" s="109"/>
      <c r="N24" s="116">
        <v>9318.67</v>
      </c>
      <c r="O24" s="437">
        <f>SUM(O23)</f>
        <v>7.3</v>
      </c>
      <c r="P24" s="393">
        <f>SUM(P23)</f>
        <v>3.4</v>
      </c>
      <c r="Q24" s="87">
        <f>SUM(Q23)</f>
        <v>9.4</v>
      </c>
      <c r="R24" s="101">
        <v>3.2</v>
      </c>
      <c r="S24" s="110">
        <v>9.318670000000001</v>
      </c>
      <c r="T24" s="2"/>
    </row>
    <row r="25" spans="1:20" ht="9" customHeight="1">
      <c r="A25" s="141"/>
      <c r="B25" s="141"/>
      <c r="C25" s="472"/>
      <c r="F25" s="99"/>
      <c r="G25" s="100"/>
      <c r="H25" s="21"/>
      <c r="I25" s="355"/>
      <c r="J25" s="337"/>
      <c r="K25" s="359"/>
      <c r="L25" s="359"/>
      <c r="M25" s="113"/>
      <c r="N25" s="74"/>
      <c r="O25" s="483"/>
      <c r="P25" s="397"/>
      <c r="Q25" s="76"/>
      <c r="R25" s="114"/>
      <c r="S25" s="75"/>
      <c r="T25" s="2">
        <v>295.15000000000003</v>
      </c>
    </row>
    <row r="26" spans="1:20" ht="15" customHeight="1">
      <c r="A26" s="491" t="s">
        <v>78</v>
      </c>
      <c r="B26" s="492"/>
      <c r="C26" s="487">
        <f>'vie associative'!D31</f>
        <v>43.8</v>
      </c>
      <c r="D26" s="399">
        <f>'vie associative'!E31</f>
        <v>44.300000000000004</v>
      </c>
      <c r="E26" s="87">
        <f>'vie associative'!F31</f>
        <v>97</v>
      </c>
      <c r="F26" s="96">
        <f>'vie associative'!G31</f>
        <v>85.2</v>
      </c>
      <c r="G26" s="97">
        <f>'vie associative'!H31</f>
        <v>72.8</v>
      </c>
      <c r="H26" s="98">
        <v>49.6</v>
      </c>
      <c r="I26" s="346">
        <f>'vie associative'!I32</f>
        <v>0</v>
      </c>
      <c r="J26" s="360"/>
      <c r="K26" s="328"/>
      <c r="L26" s="123" t="s">
        <v>86</v>
      </c>
      <c r="M26" s="123" t="s">
        <v>49</v>
      </c>
      <c r="N26" s="123">
        <v>14316.16</v>
      </c>
      <c r="O26" s="484">
        <f>-'charges de structure'!C33</f>
        <v>0.9</v>
      </c>
      <c r="P26" s="392">
        <f>-'charges de structure'!D33</f>
        <v>0</v>
      </c>
      <c r="Q26" s="28">
        <f>-'charges de structure'!E33</f>
        <v>5.2</v>
      </c>
      <c r="R26" s="108">
        <v>17</v>
      </c>
      <c r="S26" s="34">
        <v>14.31616</v>
      </c>
      <c r="T26" s="4">
        <v>295.15000000000003</v>
      </c>
    </row>
    <row r="27" spans="1:20" ht="15" customHeight="1">
      <c r="A27" s="489" t="s">
        <v>160</v>
      </c>
      <c r="B27" s="490"/>
      <c r="C27" s="487">
        <f>'vie associative'!D33+'vie associative'!D34+'vie associative'!D35+'vie associative'!D36+'vie associative'!D37+'vie associative'!D38+'vie associative'!D43+'vie associative'!D44</f>
        <v>136.89999999999998</v>
      </c>
      <c r="D27" s="393">
        <f>'vie associative'!E33+'vie associative'!E34+'vie associative'!E35+'vie associative'!E36+'vie associative'!E37+'vie associative'!E38+'vie associative'!E43+'vie associative'!E44</f>
        <v>176.5</v>
      </c>
      <c r="E27" s="87">
        <f>'vie associative'!F43+'vie associative'!F44</f>
        <v>78.8</v>
      </c>
      <c r="F27" s="101">
        <v>26.2</v>
      </c>
      <c r="G27" s="97"/>
      <c r="H27" s="98">
        <v>32</v>
      </c>
      <c r="I27" s="356" t="e">
        <f>'vie associative'!#REF!+'vie associative'!#REF!</f>
        <v>#REF!</v>
      </c>
      <c r="J27" s="338"/>
      <c r="K27" s="497" t="s">
        <v>50</v>
      </c>
      <c r="L27" s="498"/>
      <c r="M27" s="116"/>
      <c r="N27" s="116">
        <v>14316.16</v>
      </c>
      <c r="O27" s="437">
        <f>SUM(O26)</f>
        <v>0.9</v>
      </c>
      <c r="P27" s="393">
        <f>SUM(P26)</f>
        <v>0</v>
      </c>
      <c r="Q27" s="87">
        <f>SUM(Q26)</f>
        <v>5.2</v>
      </c>
      <c r="R27" s="101">
        <v>17</v>
      </c>
      <c r="S27" s="110">
        <v>14.31616</v>
      </c>
      <c r="T27" s="2"/>
    </row>
    <row r="28" spans="1:19" ht="9" customHeight="1">
      <c r="A28" s="141"/>
      <c r="B28" s="141"/>
      <c r="C28" s="475"/>
      <c r="F28" s="99"/>
      <c r="G28" s="100"/>
      <c r="H28" s="21"/>
      <c r="I28" s="353"/>
      <c r="J28" s="338"/>
      <c r="K28" s="359"/>
      <c r="L28" s="359"/>
      <c r="M28" s="125"/>
      <c r="N28" s="125"/>
      <c r="O28" s="483"/>
      <c r="P28" s="397"/>
      <c r="Q28" s="76"/>
      <c r="R28" s="114"/>
      <c r="S28" s="75"/>
    </row>
    <row r="29" spans="1:20" ht="15" customHeight="1">
      <c r="A29" s="141"/>
      <c r="B29" s="148" t="s">
        <v>51</v>
      </c>
      <c r="C29" s="441">
        <f>'charges de structure'!C27</f>
        <v>26.3</v>
      </c>
      <c r="D29" s="391">
        <f>'charges de structure'!D27</f>
        <v>17.8</v>
      </c>
      <c r="E29" s="28">
        <f>'charges de structure'!E27</f>
        <v>17.8</v>
      </c>
      <c r="F29" s="94">
        <f>'charges de structure'!F27</f>
        <v>18.4</v>
      </c>
      <c r="G29" s="95">
        <v>19692.659999999996</v>
      </c>
      <c r="H29" s="29">
        <v>19.692659999999997</v>
      </c>
      <c r="I29" s="353">
        <v>15706.320000000002</v>
      </c>
      <c r="J29" s="338"/>
      <c r="K29" s="354"/>
      <c r="L29" s="117"/>
      <c r="M29" s="117"/>
      <c r="N29" s="117"/>
      <c r="O29" s="472"/>
      <c r="R29" s="112"/>
      <c r="T29" s="2">
        <v>8816.84</v>
      </c>
    </row>
    <row r="30" spans="1:20" ht="15" customHeight="1">
      <c r="A30" s="144"/>
      <c r="B30" s="145" t="s">
        <v>53</v>
      </c>
      <c r="C30" s="441">
        <f>'charges de structure'!C28</f>
        <v>0</v>
      </c>
      <c r="D30" s="392">
        <f>'charges de structure'!D28</f>
        <v>2.9</v>
      </c>
      <c r="E30" s="28">
        <f>'charges de structure'!E28</f>
        <v>2.9</v>
      </c>
      <c r="F30" s="94">
        <f>'charges de structure'!F28</f>
        <v>6.5</v>
      </c>
      <c r="G30" s="95">
        <v>3530.8600000000015</v>
      </c>
      <c r="H30" s="29">
        <v>3.5308600000000014</v>
      </c>
      <c r="I30" s="353">
        <v>5744.65</v>
      </c>
      <c r="J30" s="338"/>
      <c r="K30" s="354"/>
      <c r="L30" s="117"/>
      <c r="M30" s="111" t="s">
        <v>52</v>
      </c>
      <c r="N30" s="122">
        <v>210.28</v>
      </c>
      <c r="O30" s="472"/>
      <c r="R30" s="112"/>
      <c r="S30" s="19">
        <v>0.21028</v>
      </c>
      <c r="T30" s="2">
        <v>2614</v>
      </c>
    </row>
    <row r="31" spans="1:20" ht="15" customHeight="1">
      <c r="A31" s="144"/>
      <c r="B31" s="145" t="s">
        <v>55</v>
      </c>
      <c r="C31" s="441">
        <f>'charges de structure'!C29</f>
        <v>5</v>
      </c>
      <c r="D31" s="392">
        <f>'charges de structure'!D29</f>
        <v>2.2</v>
      </c>
      <c r="E31" s="28">
        <f>'charges de structure'!E29</f>
        <v>2.2</v>
      </c>
      <c r="F31" s="94">
        <f>'charges de structure'!F29</f>
        <v>2.7</v>
      </c>
      <c r="G31" s="95">
        <v>3360</v>
      </c>
      <c r="H31" s="29">
        <v>3.36</v>
      </c>
      <c r="I31" s="355">
        <v>3122.33</v>
      </c>
      <c r="J31" s="337"/>
      <c r="K31" s="354"/>
      <c r="L31" s="117"/>
      <c r="M31" s="111" t="s">
        <v>54</v>
      </c>
      <c r="N31" s="122">
        <v>6167.110000000001</v>
      </c>
      <c r="O31" s="472"/>
      <c r="R31" s="112"/>
      <c r="S31" s="19">
        <v>6.167110000000001</v>
      </c>
      <c r="T31" s="4">
        <v>11430.84</v>
      </c>
    </row>
    <row r="32" spans="1:20" ht="15" customHeight="1">
      <c r="A32" s="489" t="s">
        <v>57</v>
      </c>
      <c r="B32" s="490"/>
      <c r="C32" s="487">
        <f>SUM(C29:C31)</f>
        <v>31.3</v>
      </c>
      <c r="D32" s="393">
        <f>SUM(D29:D31)</f>
        <v>22.9</v>
      </c>
      <c r="E32" s="87">
        <f>SUM(E29:E31)</f>
        <v>22.9</v>
      </c>
      <c r="F32" s="96">
        <f>SUM(F29:F31)</f>
        <v>27.599999999999998</v>
      </c>
      <c r="G32" s="97">
        <v>26.583519999999996</v>
      </c>
      <c r="H32" s="98">
        <v>26.583519999999996</v>
      </c>
      <c r="I32" s="356">
        <v>24573.300000000003</v>
      </c>
      <c r="J32" s="338"/>
      <c r="K32" s="493" t="s">
        <v>56</v>
      </c>
      <c r="L32" s="494"/>
      <c r="M32" s="121"/>
      <c r="N32" s="121">
        <v>6377.39</v>
      </c>
      <c r="O32" s="437">
        <f>'vie associative'!K32</f>
        <v>1.6</v>
      </c>
      <c r="P32" s="393">
        <f>'vie associative'!L32</f>
        <v>1.9</v>
      </c>
      <c r="Q32" s="87">
        <f>'vie associative'!M32</f>
        <v>1.9</v>
      </c>
      <c r="R32" s="101">
        <v>3.6</v>
      </c>
      <c r="S32" s="110">
        <v>6.37739</v>
      </c>
      <c r="T32" s="2"/>
    </row>
    <row r="33" spans="1:20" ht="9" customHeight="1">
      <c r="A33" s="141"/>
      <c r="B33" s="141"/>
      <c r="C33" s="475"/>
      <c r="F33" s="99"/>
      <c r="G33" s="100"/>
      <c r="H33" s="21"/>
      <c r="I33" s="353"/>
      <c r="J33" s="338"/>
      <c r="K33" s="354"/>
      <c r="L33" s="117"/>
      <c r="M33" s="117"/>
      <c r="N33" s="117"/>
      <c r="O33" s="472"/>
      <c r="R33" s="112"/>
      <c r="T33" s="2"/>
    </row>
    <row r="34" spans="1:20" ht="15" customHeight="1">
      <c r="A34" s="144"/>
      <c r="B34" s="145" t="s">
        <v>58</v>
      </c>
      <c r="C34" s="441">
        <f>'charges de structure'!C23</f>
        <v>252</v>
      </c>
      <c r="D34" s="391">
        <f>'charges de structure'!D23</f>
        <v>232.2</v>
      </c>
      <c r="E34" s="28">
        <f>'charges de structure'!E23</f>
        <v>229.8</v>
      </c>
      <c r="F34" s="94">
        <f>'charges de structure'!F23</f>
        <v>232.6</v>
      </c>
      <c r="G34" s="95">
        <v>243589.2</v>
      </c>
      <c r="H34" s="29">
        <v>243.5892</v>
      </c>
      <c r="I34" s="353">
        <v>248515.33999999997</v>
      </c>
      <c r="J34" s="338"/>
      <c r="K34" s="354"/>
      <c r="L34" s="117"/>
      <c r="M34" s="117"/>
      <c r="N34" s="117"/>
      <c r="O34" s="472"/>
      <c r="R34" s="112"/>
      <c r="T34" s="2"/>
    </row>
    <row r="35" spans="1:18" ht="15" customHeight="1">
      <c r="A35" s="144"/>
      <c r="B35" s="145" t="s">
        <v>59</v>
      </c>
      <c r="C35" s="441">
        <f>'charges de structure'!C24</f>
        <v>106.8</v>
      </c>
      <c r="D35" s="391">
        <f>'charges de structure'!D24</f>
        <v>92.9</v>
      </c>
      <c r="E35" s="28">
        <f>'charges de structure'!E24</f>
        <v>90.6</v>
      </c>
      <c r="F35" s="94">
        <f>'charges de structure'!F24</f>
        <v>95.6</v>
      </c>
      <c r="G35" s="95">
        <v>97561.12</v>
      </c>
      <c r="H35" s="29">
        <v>97.56111999999999</v>
      </c>
      <c r="I35" s="353">
        <v>107163.47</v>
      </c>
      <c r="J35" s="338"/>
      <c r="K35" s="354"/>
      <c r="L35" s="117"/>
      <c r="M35" s="117"/>
      <c r="N35" s="117"/>
      <c r="O35" s="472"/>
      <c r="R35" s="112"/>
    </row>
    <row r="36" spans="1:18" ht="15" customHeight="1" thickBot="1">
      <c r="A36" s="144"/>
      <c r="B36" s="145" t="s">
        <v>60</v>
      </c>
      <c r="C36" s="441">
        <f>'charges de structure'!C25</f>
        <v>2.6</v>
      </c>
      <c r="D36" s="391">
        <f>'charges de structure'!D25</f>
        <v>3.8</v>
      </c>
      <c r="E36" s="28">
        <f>'charges de structure'!E25</f>
        <v>23</v>
      </c>
      <c r="F36" s="94">
        <f>'charges de structure'!F25</f>
        <v>6.4</v>
      </c>
      <c r="G36" s="95">
        <v>4115.43</v>
      </c>
      <c r="H36" s="29">
        <v>4.11543</v>
      </c>
      <c r="I36" s="353">
        <v>2552.96</v>
      </c>
      <c r="J36" s="338"/>
      <c r="K36" s="354"/>
      <c r="L36" s="117"/>
      <c r="M36" s="117"/>
      <c r="N36" s="117"/>
      <c r="O36" s="472"/>
      <c r="R36" s="112"/>
    </row>
    <row r="37" spans="1:18" ht="15" customHeight="1" thickTop="1">
      <c r="A37" s="144"/>
      <c r="B37" s="145" t="s">
        <v>61</v>
      </c>
      <c r="C37" s="441">
        <f>'charges de structure'!C26</f>
        <v>6.5</v>
      </c>
      <c r="D37" s="392">
        <f>'charges de structure'!D26</f>
        <v>6.3</v>
      </c>
      <c r="E37" s="28">
        <f>'charges de structure'!E26</f>
        <v>6.3</v>
      </c>
      <c r="F37" s="94">
        <f>'charges de structure'!F26</f>
        <v>7.7</v>
      </c>
      <c r="G37" s="95">
        <v>6514</v>
      </c>
      <c r="H37" s="29">
        <v>6.514</v>
      </c>
      <c r="I37" s="355">
        <v>6171.549999999999</v>
      </c>
      <c r="J37" s="337"/>
      <c r="K37" s="354"/>
      <c r="L37" s="501" t="s">
        <v>147</v>
      </c>
      <c r="M37" s="502"/>
      <c r="N37" s="361"/>
      <c r="O37" s="485"/>
      <c r="P37" s="411"/>
      <c r="R37" s="112"/>
    </row>
    <row r="38" spans="1:18" ht="15" customHeight="1" thickBot="1">
      <c r="A38" s="489" t="s">
        <v>62</v>
      </c>
      <c r="B38" s="490"/>
      <c r="C38" s="487">
        <f>SUM(C34:C37)</f>
        <v>367.90000000000003</v>
      </c>
      <c r="D38" s="393">
        <f>SUM(D34:D37)</f>
        <v>335.20000000000005</v>
      </c>
      <c r="E38" s="87">
        <f>SUM(E34:E37)</f>
        <v>349.7</v>
      </c>
      <c r="F38" s="96">
        <f>SUM(F34:F37)</f>
        <v>342.29999999999995</v>
      </c>
      <c r="G38" s="97">
        <v>351779.75</v>
      </c>
      <c r="H38" s="98">
        <v>351.77975</v>
      </c>
      <c r="I38" s="356">
        <v>364403.31999999995</v>
      </c>
      <c r="J38" s="338"/>
      <c r="K38" s="328"/>
      <c r="L38" s="503"/>
      <c r="M38" s="504"/>
      <c r="N38" s="361"/>
      <c r="O38" s="485"/>
      <c r="P38" s="411"/>
      <c r="R38" s="112"/>
    </row>
    <row r="39" spans="1:18" ht="9" customHeight="1" thickTop="1">
      <c r="A39" s="144"/>
      <c r="B39" s="144"/>
      <c r="C39" s="475"/>
      <c r="F39" s="99"/>
      <c r="G39" s="100"/>
      <c r="H39" s="21"/>
      <c r="I39" s="353"/>
      <c r="J39" s="338"/>
      <c r="K39" s="354"/>
      <c r="L39" s="117"/>
      <c r="M39" s="117"/>
      <c r="N39" s="117"/>
      <c r="O39" s="472"/>
      <c r="R39" s="112"/>
    </row>
    <row r="40" spans="1:18" ht="15" customHeight="1">
      <c r="A40" s="144"/>
      <c r="B40" s="145" t="s">
        <v>63</v>
      </c>
      <c r="C40" s="441">
        <f>'charges de structure'!C18</f>
        <v>38.9</v>
      </c>
      <c r="D40" s="392">
        <f>'charges de structure'!D18</f>
        <v>0.4</v>
      </c>
      <c r="E40" s="28">
        <f>'charges de structure'!E18</f>
        <v>3.2</v>
      </c>
      <c r="F40" s="94">
        <f>'charges de structure'!F18</f>
        <v>7.2</v>
      </c>
      <c r="G40" s="95">
        <v>502.98</v>
      </c>
      <c r="H40" s="29">
        <v>0.50298</v>
      </c>
      <c r="I40" s="353">
        <v>1391.2900000000002</v>
      </c>
      <c r="J40" s="338"/>
      <c r="K40" s="354"/>
      <c r="L40" s="117"/>
      <c r="M40" s="117"/>
      <c r="N40" s="117"/>
      <c r="O40" s="472"/>
      <c r="R40" s="112"/>
    </row>
    <row r="41" spans="1:18" ht="15" customHeight="1">
      <c r="A41" s="144"/>
      <c r="B41" s="31" t="s">
        <v>47</v>
      </c>
      <c r="C41" s="441">
        <f>'vie associative'!D42</f>
        <v>47.3</v>
      </c>
      <c r="D41" s="392">
        <f>'vie associative'!E42</f>
        <v>39.8</v>
      </c>
      <c r="E41" s="28">
        <f>'vie associative'!F42</f>
        <v>63.5</v>
      </c>
      <c r="F41" s="94">
        <f>'vie associative'!G42</f>
        <v>41</v>
      </c>
      <c r="G41" s="95">
        <v>76149.48</v>
      </c>
      <c r="H41" s="29">
        <f>'vie associative'!H42</f>
        <v>76.1</v>
      </c>
      <c r="I41" s="355">
        <v>67120</v>
      </c>
      <c r="J41" s="337"/>
      <c r="K41" s="354"/>
      <c r="L41" s="117"/>
      <c r="M41" s="117"/>
      <c r="N41" s="117"/>
      <c r="O41" s="472"/>
      <c r="R41" s="112"/>
    </row>
    <row r="42" spans="1:18" ht="15" customHeight="1">
      <c r="A42" s="489" t="s">
        <v>64</v>
      </c>
      <c r="B42" s="490"/>
      <c r="C42" s="487">
        <f>SUM(C40:C41)</f>
        <v>86.19999999999999</v>
      </c>
      <c r="D42" s="393">
        <f>SUM(D40:D41)</f>
        <v>40.199999999999996</v>
      </c>
      <c r="E42" s="87">
        <f>SUM(E40:E41)</f>
        <v>66.7</v>
      </c>
      <c r="F42" s="96">
        <f>SUM(F40:F41)</f>
        <v>48.2</v>
      </c>
      <c r="G42" s="97">
        <v>76652.45999999999</v>
      </c>
      <c r="H42" s="98">
        <f>76.65246</f>
        <v>76.65246</v>
      </c>
      <c r="I42" s="356">
        <v>68511.29</v>
      </c>
      <c r="J42" s="338"/>
      <c r="K42" s="328"/>
      <c r="L42" s="120"/>
      <c r="M42" s="120"/>
      <c r="N42" s="120"/>
      <c r="O42" s="472"/>
      <c r="R42" s="112"/>
    </row>
    <row r="43" spans="1:18" ht="9" customHeight="1">
      <c r="A43" s="144"/>
      <c r="B43" s="144"/>
      <c r="C43" s="475"/>
      <c r="F43" s="99"/>
      <c r="G43" s="100"/>
      <c r="H43" s="21"/>
      <c r="I43" s="353"/>
      <c r="J43" s="338"/>
      <c r="K43" s="354"/>
      <c r="L43" s="117"/>
      <c r="M43" s="117"/>
      <c r="N43" s="117"/>
      <c r="O43" s="472"/>
      <c r="R43" s="112"/>
    </row>
    <row r="44" spans="1:18" ht="15" customHeight="1">
      <c r="A44" s="144"/>
      <c r="B44" s="145" t="s">
        <v>65</v>
      </c>
      <c r="C44" s="441">
        <f>'charges de structure'!C19</f>
        <v>28.6</v>
      </c>
      <c r="D44" s="392">
        <f>'charges de structure'!D19</f>
        <v>31</v>
      </c>
      <c r="E44" s="28">
        <f>'charges de structure'!E19</f>
        <v>30.6</v>
      </c>
      <c r="F44" s="94">
        <f>'charges de structure'!F19</f>
        <v>29.9</v>
      </c>
      <c r="G44" s="95">
        <v>28650.020000000004</v>
      </c>
      <c r="H44" s="29">
        <v>28.650020000000005</v>
      </c>
      <c r="I44" s="355">
        <v>23501.829999999998</v>
      </c>
      <c r="J44" s="337"/>
      <c r="K44" s="354"/>
      <c r="L44" s="117"/>
      <c r="M44" s="117"/>
      <c r="N44" s="117"/>
      <c r="O44" s="472"/>
      <c r="R44" s="112"/>
    </row>
    <row r="45" spans="1:18" ht="15" customHeight="1">
      <c r="A45" s="489" t="s">
        <v>66</v>
      </c>
      <c r="B45" s="490"/>
      <c r="C45" s="487">
        <f>SUM(C44)</f>
        <v>28.6</v>
      </c>
      <c r="D45" s="393">
        <f>SUM(D44)</f>
        <v>31</v>
      </c>
      <c r="E45" s="87">
        <f>SUM(E44)</f>
        <v>30.6</v>
      </c>
      <c r="F45" s="96">
        <v>29.9</v>
      </c>
      <c r="G45" s="97">
        <v>28650.020000000004</v>
      </c>
      <c r="H45" s="98">
        <v>28.650020000000005</v>
      </c>
      <c r="I45" s="356">
        <v>23501.829999999998</v>
      </c>
      <c r="J45" s="338"/>
      <c r="K45" s="328"/>
      <c r="L45" s="120"/>
      <c r="M45" s="120"/>
      <c r="N45" s="120"/>
      <c r="O45" s="472"/>
      <c r="R45" s="112"/>
    </row>
    <row r="46" spans="1:18" ht="10.5" customHeight="1">
      <c r="A46" s="144"/>
      <c r="B46" s="144"/>
      <c r="C46" s="475"/>
      <c r="F46" s="99"/>
      <c r="G46" s="100"/>
      <c r="H46" s="21"/>
      <c r="I46" s="355"/>
      <c r="J46" s="337"/>
      <c r="K46" s="354"/>
      <c r="L46" s="117"/>
      <c r="M46" s="117"/>
      <c r="N46" s="117"/>
      <c r="O46" s="472"/>
      <c r="R46" s="112"/>
    </row>
    <row r="47" spans="1:20" ht="15" customHeight="1">
      <c r="A47" s="505" t="s">
        <v>67</v>
      </c>
      <c r="B47" s="506"/>
      <c r="C47" s="456">
        <f>C7+C18+C24+C26+C27+C32+C38+C42+C45</f>
        <v>1279.1999999999998</v>
      </c>
      <c r="D47" s="394">
        <f>D7+D18+D24+D26+D32+D38+D42+D45+D27</f>
        <v>1201.1999999999998</v>
      </c>
      <c r="E47" s="43">
        <f>E7+E18+E24+E26+E32+E38+E42+E45+E27</f>
        <v>1237.8</v>
      </c>
      <c r="F47" s="102">
        <v>1220.2</v>
      </c>
      <c r="G47" s="97">
        <f>SUM(G7+G18+G24+G26+G32+G38+G42+G45+G27)</f>
        <v>1200562.0035199998</v>
      </c>
      <c r="H47" s="44">
        <f>SUM(H7+H18+H24+H26+H32+H38+H42+H45+H27)</f>
        <v>1308.6461399999998</v>
      </c>
      <c r="I47" s="362" t="e">
        <f>SUM(I7+I18+I24+I26+I32+I38+I42+I45+I27)</f>
        <v>#REF!</v>
      </c>
      <c r="J47" s="360"/>
      <c r="K47" s="499" t="s">
        <v>68</v>
      </c>
      <c r="L47" s="500"/>
      <c r="M47" s="126"/>
      <c r="N47" s="126">
        <v>1114799.42</v>
      </c>
      <c r="O47" s="486">
        <f>O7+O11+O18+O21+O24+O27+O32</f>
        <v>1283.4999999999998</v>
      </c>
      <c r="P47" s="394">
        <f>P7+P11+P18+P21+P24+P27+P32</f>
        <v>1243.1000000000001</v>
      </c>
      <c r="Q47" s="43">
        <f>Q7+Q11+Q18+Q21+Q24+Q27+Q32</f>
        <v>1282.9</v>
      </c>
      <c r="R47" s="115">
        <f>R7+R11+R18+R21+R24+R27+R32</f>
        <v>1146.6000000000001</v>
      </c>
      <c r="S47" s="41">
        <f>S7+S11+S18+S21+S24+S27+S32</f>
        <v>1114.7994200000005</v>
      </c>
      <c r="T47" s="13">
        <v>1265791.3</v>
      </c>
    </row>
    <row r="48" spans="1:19" ht="13.5" customHeight="1">
      <c r="A48" s="141"/>
      <c r="B48" s="139"/>
      <c r="C48" s="481"/>
      <c r="D48" s="395"/>
      <c r="E48" s="22"/>
      <c r="F48" s="103"/>
      <c r="G48" s="104"/>
      <c r="H48" s="23"/>
      <c r="I48" s="346"/>
      <c r="J48" s="360"/>
      <c r="K48" s="122"/>
      <c r="L48" s="122"/>
      <c r="M48" s="122"/>
      <c r="N48" s="122"/>
      <c r="O48" s="122"/>
      <c r="Q48" s="122"/>
      <c r="R48" s="122"/>
      <c r="S48" s="122"/>
    </row>
    <row r="49" spans="1:21" ht="15" customHeight="1">
      <c r="A49" s="507" t="s">
        <v>77</v>
      </c>
      <c r="B49" s="508"/>
      <c r="C49" s="488">
        <f>O47-C47</f>
        <v>4.2999999999999545</v>
      </c>
      <c r="D49" s="396">
        <f>P47-D47</f>
        <v>41.90000000000032</v>
      </c>
      <c r="E49" s="45">
        <f>Q47-E47</f>
        <v>45.100000000000136</v>
      </c>
      <c r="F49" s="105">
        <f>R47-F47</f>
        <v>-73.59999999999991</v>
      </c>
      <c r="G49" s="106" t="e">
        <f>#REF!-G47</f>
        <v>#REF!</v>
      </c>
      <c r="H49" s="46">
        <f>S47-H47</f>
        <v>-193.84671999999932</v>
      </c>
      <c r="I49" s="362"/>
      <c r="J49" s="360"/>
      <c r="K49" s="509"/>
      <c r="L49" s="509"/>
      <c r="M49" s="509"/>
      <c r="N49" s="509"/>
      <c r="O49" s="509"/>
      <c r="P49" s="509"/>
      <c r="Q49" s="509"/>
      <c r="R49" s="509"/>
      <c r="S49" s="509"/>
      <c r="T49" s="60"/>
      <c r="U49" s="60"/>
    </row>
    <row r="50" spans="1:21" ht="9" customHeight="1">
      <c r="A50" s="147"/>
      <c r="B50" s="3"/>
      <c r="C50" s="322"/>
      <c r="D50" s="395"/>
      <c r="E50" s="22"/>
      <c r="F50" s="103"/>
      <c r="G50" s="353"/>
      <c r="H50" s="363"/>
      <c r="I50" s="100"/>
      <c r="J50" s="360"/>
      <c r="K50" s="509"/>
      <c r="L50" s="509"/>
      <c r="M50" s="509"/>
      <c r="N50" s="509"/>
      <c r="O50" s="509"/>
      <c r="P50" s="509"/>
      <c r="Q50" s="509"/>
      <c r="R50" s="509"/>
      <c r="S50" s="509"/>
      <c r="T50" s="60"/>
      <c r="U50" s="60"/>
    </row>
    <row r="51" spans="1:19" ht="15" customHeight="1">
      <c r="A51" s="147"/>
      <c r="B51" s="3"/>
      <c r="C51" s="322"/>
      <c r="D51" s="395"/>
      <c r="E51" s="22"/>
      <c r="F51" s="103"/>
      <c r="G51" s="364"/>
      <c r="H51" s="365"/>
      <c r="K51" s="509"/>
      <c r="L51" s="509"/>
      <c r="M51" s="509"/>
      <c r="N51" s="509"/>
      <c r="O51" s="509"/>
      <c r="P51" s="509"/>
      <c r="Q51" s="509"/>
      <c r="R51" s="509"/>
      <c r="S51" s="509"/>
    </row>
  </sheetData>
  <sheetProtection/>
  <mergeCells count="21">
    <mergeCell ref="K32:L32"/>
    <mergeCell ref="K47:L47"/>
    <mergeCell ref="L37:M38"/>
    <mergeCell ref="A47:B47"/>
    <mergeCell ref="A49:B49"/>
    <mergeCell ref="A45:B45"/>
    <mergeCell ref="K49:S51"/>
    <mergeCell ref="K7:L7"/>
    <mergeCell ref="K11:L11"/>
    <mergeCell ref="K18:L18"/>
    <mergeCell ref="K21:L21"/>
    <mergeCell ref="K24:L24"/>
    <mergeCell ref="K27:L27"/>
    <mergeCell ref="A32:B32"/>
    <mergeCell ref="A38:B38"/>
    <mergeCell ref="A42:B42"/>
    <mergeCell ref="A7:B7"/>
    <mergeCell ref="A18:B18"/>
    <mergeCell ref="A24:B24"/>
    <mergeCell ref="A26:B26"/>
    <mergeCell ref="A27:B27"/>
  </mergeCells>
  <printOptions horizontalCentered="1"/>
  <pageMargins left="0.15748031496062992" right="0.15748031496062992" top="0.31496062992125984" bottom="0.31496062992125984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zoomScalePageLayoutView="0" workbookViewId="0" topLeftCell="A1">
      <selection activeCell="K39" sqref="K39"/>
    </sheetView>
  </sheetViews>
  <sheetFormatPr defaultColWidth="11.421875" defaultRowHeight="15"/>
  <cols>
    <col min="1" max="1" width="4.57421875" style="0" customWidth="1"/>
    <col min="2" max="2" width="4.28125" style="5" customWidth="1"/>
    <col min="3" max="3" width="30.57421875" style="5" customWidth="1"/>
    <col min="4" max="5" width="9.7109375" style="339" customWidth="1"/>
    <col min="6" max="6" width="11.57421875" style="20" customWidth="1"/>
    <col min="7" max="7" width="9.7109375" style="340" customWidth="1"/>
    <col min="8" max="8" width="9.7109375" style="19" customWidth="1"/>
    <col min="9" max="9" width="3.57421875" style="287" customWidth="1"/>
    <col min="10" max="10" width="22.57421875" style="287" customWidth="1"/>
    <col min="11" max="11" width="9.7109375" style="306" customWidth="1"/>
    <col min="12" max="12" width="9.7109375" style="287" customWidth="1"/>
    <col min="13" max="13" width="9.7109375" style="20" customWidth="1"/>
    <col min="14" max="14" width="11.00390625" style="341" customWidth="1"/>
    <col min="15" max="15" width="9.421875" style="19" customWidth="1"/>
    <col min="16" max="16" width="1.421875" style="0" customWidth="1"/>
  </cols>
  <sheetData>
    <row r="2" spans="1:15" ht="21" customHeight="1" thickBot="1">
      <c r="A2" s="1"/>
      <c r="B2" s="514" t="s">
        <v>155</v>
      </c>
      <c r="C2" s="514"/>
      <c r="D2" s="384"/>
      <c r="E2" s="384"/>
      <c r="F2" s="385"/>
      <c r="G2" s="386"/>
      <c r="H2" s="387"/>
      <c r="I2" s="384"/>
      <c r="J2" s="384"/>
      <c r="K2" s="386"/>
      <c r="L2" s="384"/>
      <c r="M2" s="385"/>
      <c r="N2" s="384"/>
      <c r="O2" s="387"/>
    </row>
    <row r="3" spans="1:17" ht="15" customHeight="1" thickTop="1">
      <c r="A3" s="88"/>
      <c r="B3" s="248"/>
      <c r="C3" s="249"/>
      <c r="D3" s="458"/>
      <c r="E3" s="379"/>
      <c r="F3" s="380"/>
      <c r="G3" s="381"/>
      <c r="H3" s="382"/>
      <c r="I3" s="379"/>
      <c r="J3" s="379"/>
      <c r="K3" s="474"/>
      <c r="L3" s="379"/>
      <c r="M3" s="380"/>
      <c r="N3" s="383"/>
      <c r="O3" s="382"/>
      <c r="P3" s="141"/>
      <c r="Q3" s="141"/>
    </row>
    <row r="4" spans="1:17" ht="14.25" customHeight="1">
      <c r="A4" s="88"/>
      <c r="B4" s="250"/>
      <c r="C4" s="250"/>
      <c r="D4" s="459" t="s">
        <v>21</v>
      </c>
      <c r="E4" s="307" t="s">
        <v>20</v>
      </c>
      <c r="F4" s="251" t="s">
        <v>21</v>
      </c>
      <c r="G4" s="308" t="s">
        <v>21</v>
      </c>
      <c r="H4" s="309" t="s">
        <v>21</v>
      </c>
      <c r="I4" s="310"/>
      <c r="J4" s="311"/>
      <c r="K4" s="459" t="s">
        <v>21</v>
      </c>
      <c r="L4" s="307" t="s">
        <v>20</v>
      </c>
      <c r="M4" s="251" t="s">
        <v>21</v>
      </c>
      <c r="N4" s="308" t="s">
        <v>21</v>
      </c>
      <c r="O4" s="309" t="s">
        <v>21</v>
      </c>
      <c r="P4" s="144"/>
      <c r="Q4" s="144"/>
    </row>
    <row r="5" spans="1:17" s="3" customFormat="1" ht="15">
      <c r="A5" s="252"/>
      <c r="B5" s="8"/>
      <c r="C5" s="9" t="s">
        <v>0</v>
      </c>
      <c r="D5" s="460" t="s">
        <v>142</v>
      </c>
      <c r="E5" s="312" t="s">
        <v>142</v>
      </c>
      <c r="F5" s="77" t="s">
        <v>118</v>
      </c>
      <c r="G5" s="292" t="s">
        <v>130</v>
      </c>
      <c r="H5" s="313" t="s">
        <v>1</v>
      </c>
      <c r="I5" s="314"/>
      <c r="J5" s="315" t="s">
        <v>2</v>
      </c>
      <c r="K5" s="460" t="s">
        <v>142</v>
      </c>
      <c r="L5" s="312" t="s">
        <v>142</v>
      </c>
      <c r="M5" s="77" t="s">
        <v>118</v>
      </c>
      <c r="N5" s="292" t="s">
        <v>130</v>
      </c>
      <c r="O5" s="313" t="s">
        <v>1</v>
      </c>
      <c r="P5" s="139"/>
      <c r="Q5" s="139"/>
    </row>
    <row r="6" spans="1:17" ht="9" customHeight="1">
      <c r="A6" s="88"/>
      <c r="B6" s="253"/>
      <c r="C6" s="253"/>
      <c r="D6" s="461"/>
      <c r="E6" s="316"/>
      <c r="F6" s="78"/>
      <c r="G6" s="317"/>
      <c r="H6" s="93"/>
      <c r="I6" s="255"/>
      <c r="J6" s="117"/>
      <c r="K6" s="475"/>
      <c r="L6" s="117"/>
      <c r="N6" s="112"/>
      <c r="P6" s="144"/>
      <c r="Q6" s="144"/>
    </row>
    <row r="7" spans="1:17" ht="15">
      <c r="A7" s="254"/>
      <c r="B7" s="267"/>
      <c r="C7" s="268" t="s">
        <v>3</v>
      </c>
      <c r="D7" s="462">
        <v>2.8</v>
      </c>
      <c r="E7" s="269">
        <v>4</v>
      </c>
      <c r="F7" s="79">
        <v>3.2</v>
      </c>
      <c r="G7" s="318">
        <v>6</v>
      </c>
      <c r="H7" s="36">
        <v>4.5</v>
      </c>
      <c r="I7" s="255"/>
      <c r="J7" s="118" t="s">
        <v>4</v>
      </c>
      <c r="K7" s="476">
        <v>415.5</v>
      </c>
      <c r="L7" s="118">
        <v>420</v>
      </c>
      <c r="M7" s="83">
        <v>419.4</v>
      </c>
      <c r="N7" s="108">
        <v>314.6</v>
      </c>
      <c r="O7" s="34">
        <v>306.3</v>
      </c>
      <c r="P7" s="144"/>
      <c r="Q7" s="144"/>
    </row>
    <row r="8" spans="1:17" ht="15">
      <c r="A8" s="254"/>
      <c r="B8" s="267"/>
      <c r="C8" s="268" t="s">
        <v>89</v>
      </c>
      <c r="D8" s="462">
        <v>5.3</v>
      </c>
      <c r="E8" s="269">
        <v>3.5</v>
      </c>
      <c r="F8" s="79">
        <v>3.5</v>
      </c>
      <c r="G8" s="318">
        <v>8.9</v>
      </c>
      <c r="H8" s="36">
        <v>7.2</v>
      </c>
      <c r="I8" s="255"/>
      <c r="J8" s="117"/>
      <c r="K8" s="477"/>
      <c r="L8" s="117"/>
      <c r="M8" s="84"/>
      <c r="N8" s="112"/>
      <c r="P8" s="144"/>
      <c r="Q8" s="144"/>
    </row>
    <row r="9" spans="1:17" ht="15">
      <c r="A9" s="254"/>
      <c r="B9" s="267"/>
      <c r="C9" s="268" t="s">
        <v>80</v>
      </c>
      <c r="D9" s="462">
        <v>0</v>
      </c>
      <c r="E9" s="269">
        <v>0</v>
      </c>
      <c r="F9" s="79">
        <v>0</v>
      </c>
      <c r="G9" s="319">
        <v>25.9</v>
      </c>
      <c r="H9" s="36">
        <v>23.2</v>
      </c>
      <c r="I9" s="255"/>
      <c r="J9" s="117"/>
      <c r="K9" s="477"/>
      <c r="L9" s="117"/>
      <c r="M9" s="84"/>
      <c r="N9" s="112"/>
      <c r="P9" s="144"/>
      <c r="Q9" s="144"/>
    </row>
    <row r="10" spans="1:17" ht="15">
      <c r="A10" s="254"/>
      <c r="B10" s="267"/>
      <c r="C10" s="268" t="s">
        <v>5</v>
      </c>
      <c r="D10" s="462">
        <v>16.3</v>
      </c>
      <c r="E10" s="269">
        <v>15.6</v>
      </c>
      <c r="F10" s="79">
        <v>15.6</v>
      </c>
      <c r="G10" s="319">
        <v>22</v>
      </c>
      <c r="H10" s="36">
        <v>11.5</v>
      </c>
      <c r="I10" s="255"/>
      <c r="J10" s="118" t="s">
        <v>6</v>
      </c>
      <c r="K10" s="476">
        <v>30.2</v>
      </c>
      <c r="L10" s="118">
        <v>30.4</v>
      </c>
      <c r="M10" s="83">
        <v>30.4</v>
      </c>
      <c r="N10" s="108">
        <v>30.2</v>
      </c>
      <c r="O10" s="34">
        <v>30.2</v>
      </c>
      <c r="P10" s="144"/>
      <c r="Q10" s="144"/>
    </row>
    <row r="11" spans="1:17" ht="15">
      <c r="A11" s="254"/>
      <c r="B11" s="267"/>
      <c r="C11" s="268" t="s">
        <v>7</v>
      </c>
      <c r="D11" s="462">
        <v>0.8</v>
      </c>
      <c r="E11" s="269">
        <v>0.3</v>
      </c>
      <c r="F11" s="79">
        <v>0.3</v>
      </c>
      <c r="G11" s="319">
        <v>1</v>
      </c>
      <c r="H11" s="36">
        <v>3.5</v>
      </c>
      <c r="I11" s="255"/>
      <c r="J11" s="117"/>
      <c r="K11" s="478"/>
      <c r="L11" s="117"/>
      <c r="M11" s="84"/>
      <c r="N11" s="112"/>
      <c r="P11" s="144"/>
      <c r="Q11" s="144"/>
    </row>
    <row r="12" spans="1:17" ht="15">
      <c r="A12" s="254"/>
      <c r="B12" s="267"/>
      <c r="C12" s="270" t="s">
        <v>8</v>
      </c>
      <c r="D12" s="463">
        <v>0</v>
      </c>
      <c r="E12" s="271">
        <v>0.1</v>
      </c>
      <c r="F12" s="80">
        <v>0.1</v>
      </c>
      <c r="G12" s="320">
        <v>0.04</v>
      </c>
      <c r="H12" s="37">
        <v>0.1</v>
      </c>
      <c r="I12" s="255"/>
      <c r="J12" s="118" t="s">
        <v>9</v>
      </c>
      <c r="K12" s="476">
        <v>7.3</v>
      </c>
      <c r="L12" s="118">
        <v>6</v>
      </c>
      <c r="M12" s="83">
        <v>5.8</v>
      </c>
      <c r="N12" s="108">
        <v>5.2</v>
      </c>
      <c r="O12" s="34">
        <v>4.3</v>
      </c>
      <c r="P12" s="144"/>
      <c r="Q12" s="144"/>
    </row>
    <row r="13" spans="1:17" s="3" customFormat="1" ht="15">
      <c r="A13" s="256"/>
      <c r="B13" s="38" t="s">
        <v>10</v>
      </c>
      <c r="C13" s="38"/>
      <c r="D13" s="464">
        <f>SUM(D7:D12)</f>
        <v>25.2</v>
      </c>
      <c r="E13" s="272">
        <f>SUM(E7:E12)</f>
        <v>23.500000000000004</v>
      </c>
      <c r="F13" s="81">
        <f>SUM(F7:F12)</f>
        <v>22.700000000000003</v>
      </c>
      <c r="G13" s="321">
        <f>SUM(G7:G12)</f>
        <v>63.839999999999996</v>
      </c>
      <c r="H13" s="273">
        <f>SUM(H7:H12)</f>
        <v>50</v>
      </c>
      <c r="I13" s="257"/>
      <c r="J13" s="322"/>
      <c r="K13" s="470"/>
      <c r="L13" s="322"/>
      <c r="M13" s="84"/>
      <c r="N13" s="323"/>
      <c r="O13" s="324"/>
      <c r="P13" s="139"/>
      <c r="Q13" s="139"/>
    </row>
    <row r="14" spans="1:17" ht="10.5" customHeight="1">
      <c r="A14" s="254"/>
      <c r="B14" s="267"/>
      <c r="C14" s="267"/>
      <c r="D14" s="465"/>
      <c r="E14" s="274"/>
      <c r="F14" s="82"/>
      <c r="G14" s="325"/>
      <c r="H14" s="24"/>
      <c r="I14" s="255"/>
      <c r="J14" s="117"/>
      <c r="K14" s="477"/>
      <c r="L14" s="117"/>
      <c r="M14" s="91"/>
      <c r="N14" s="112"/>
      <c r="P14" s="144"/>
      <c r="Q14" s="144"/>
    </row>
    <row r="15" spans="1:17" ht="15">
      <c r="A15" s="254"/>
      <c r="B15" s="267"/>
      <c r="C15" s="268" t="s">
        <v>13</v>
      </c>
      <c r="D15" s="462">
        <v>1</v>
      </c>
      <c r="E15" s="269">
        <v>0.5</v>
      </c>
      <c r="F15" s="79">
        <v>-0.3</v>
      </c>
      <c r="G15" s="319">
        <v>0.9</v>
      </c>
      <c r="H15" s="36">
        <v>0.9</v>
      </c>
      <c r="I15" s="10"/>
      <c r="J15" s="120"/>
      <c r="K15" s="477"/>
      <c r="L15" s="120"/>
      <c r="M15" s="91"/>
      <c r="N15" s="112"/>
      <c r="P15" s="144"/>
      <c r="Q15" s="144"/>
    </row>
    <row r="16" spans="1:17" ht="15">
      <c r="A16" s="254"/>
      <c r="B16" s="267"/>
      <c r="C16" s="270" t="s">
        <v>157</v>
      </c>
      <c r="D16" s="463">
        <v>5.1</v>
      </c>
      <c r="E16" s="271">
        <v>6</v>
      </c>
      <c r="F16" s="80">
        <v>24.5</v>
      </c>
      <c r="G16" s="326">
        <v>8.2</v>
      </c>
      <c r="H16" s="37">
        <v>12.5</v>
      </c>
      <c r="I16" s="10"/>
      <c r="J16" s="120"/>
      <c r="K16" s="477"/>
      <c r="L16" s="120"/>
      <c r="M16" s="91"/>
      <c r="N16" s="112"/>
      <c r="P16" s="144"/>
      <c r="Q16" s="144"/>
    </row>
    <row r="17" spans="1:17" s="3" customFormat="1" ht="15">
      <c r="A17" s="256"/>
      <c r="B17" s="38" t="s">
        <v>14</v>
      </c>
      <c r="C17" s="38"/>
      <c r="D17" s="464">
        <f>SUM(D15:D16)</f>
        <v>6.1</v>
      </c>
      <c r="E17" s="272">
        <f>SUM(E15:E16)</f>
        <v>6.5</v>
      </c>
      <c r="F17" s="81">
        <f>SUM(F15:F16)</f>
        <v>24.2</v>
      </c>
      <c r="G17" s="321">
        <f>SUM(G15:G16)</f>
        <v>9.1</v>
      </c>
      <c r="H17" s="273">
        <f>H15+H16</f>
        <v>13.4</v>
      </c>
      <c r="I17" s="11"/>
      <c r="J17" s="149"/>
      <c r="K17" s="470"/>
      <c r="L17" s="149"/>
      <c r="M17" s="84"/>
      <c r="N17" s="323"/>
      <c r="O17" s="324"/>
      <c r="P17" s="139"/>
      <c r="Q17" s="139"/>
    </row>
    <row r="18" spans="1:17" ht="10.5" customHeight="1">
      <c r="A18" s="254"/>
      <c r="B18" s="267"/>
      <c r="C18" s="267"/>
      <c r="D18" s="465"/>
      <c r="E18" s="274"/>
      <c r="F18" s="82"/>
      <c r="G18" s="325"/>
      <c r="H18" s="24"/>
      <c r="I18" s="10"/>
      <c r="J18" s="120"/>
      <c r="K18" s="477"/>
      <c r="L18" s="120"/>
      <c r="M18" s="91"/>
      <c r="N18" s="112"/>
      <c r="P18" s="144"/>
      <c r="Q18" s="144"/>
    </row>
    <row r="19" spans="1:17" ht="15">
      <c r="A19" s="254"/>
      <c r="B19" s="267"/>
      <c r="C19" s="268" t="s">
        <v>87</v>
      </c>
      <c r="D19" s="462">
        <v>0</v>
      </c>
      <c r="E19" s="269">
        <v>1.2</v>
      </c>
      <c r="F19" s="79">
        <v>0.5</v>
      </c>
      <c r="G19" s="319">
        <v>0.1</v>
      </c>
      <c r="H19" s="36">
        <v>0.3</v>
      </c>
      <c r="I19" s="10"/>
      <c r="J19" s="120"/>
      <c r="K19" s="477"/>
      <c r="L19" s="120"/>
      <c r="M19" s="91"/>
      <c r="N19" s="112"/>
      <c r="P19" s="144"/>
      <c r="Q19" s="144"/>
    </row>
    <row r="20" spans="1:17" ht="15">
      <c r="A20" s="254"/>
      <c r="B20" s="267"/>
      <c r="C20" s="268" t="s">
        <v>81</v>
      </c>
      <c r="D20" s="462">
        <v>0</v>
      </c>
      <c r="E20" s="269">
        <v>0.2</v>
      </c>
      <c r="F20" s="79">
        <v>0</v>
      </c>
      <c r="G20" s="319">
        <v>0.4</v>
      </c>
      <c r="H20" s="36"/>
      <c r="I20" s="10"/>
      <c r="J20" s="120"/>
      <c r="K20" s="477"/>
      <c r="L20" s="120"/>
      <c r="M20" s="91"/>
      <c r="N20" s="112"/>
      <c r="P20" s="144"/>
      <c r="Q20" s="144"/>
    </row>
    <row r="21" spans="1:17" ht="15">
      <c r="A21" s="254"/>
      <c r="B21" s="267"/>
      <c r="C21" s="268" t="s">
        <v>158</v>
      </c>
      <c r="D21" s="462">
        <v>2.7</v>
      </c>
      <c r="E21" s="269">
        <v>5.3</v>
      </c>
      <c r="F21" s="79">
        <v>23.9</v>
      </c>
      <c r="G21" s="319">
        <v>4</v>
      </c>
      <c r="H21" s="36">
        <v>4.4</v>
      </c>
      <c r="I21" s="10"/>
      <c r="J21" s="327"/>
      <c r="K21" s="479"/>
      <c r="L21" s="328"/>
      <c r="M21" s="91"/>
      <c r="N21" s="329"/>
      <c r="P21" s="144"/>
      <c r="Q21" s="144"/>
    </row>
    <row r="22" spans="1:17" ht="15">
      <c r="A22" s="254"/>
      <c r="B22" s="267"/>
      <c r="C22" s="268" t="s">
        <v>15</v>
      </c>
      <c r="D22" s="462">
        <v>2</v>
      </c>
      <c r="E22" s="269">
        <v>1.5</v>
      </c>
      <c r="F22" s="79">
        <v>1.2</v>
      </c>
      <c r="G22" s="319">
        <v>3.6</v>
      </c>
      <c r="H22" s="36">
        <v>4.7</v>
      </c>
      <c r="I22" s="10"/>
      <c r="J22" s="120"/>
      <c r="K22" s="477"/>
      <c r="L22" s="120"/>
      <c r="M22" s="91"/>
      <c r="N22" s="112"/>
      <c r="P22" s="144"/>
      <c r="Q22" s="144"/>
    </row>
    <row r="23" spans="1:17" ht="15">
      <c r="A23" s="254"/>
      <c r="B23" s="267"/>
      <c r="C23" s="268" t="s">
        <v>88</v>
      </c>
      <c r="D23" s="462">
        <v>1</v>
      </c>
      <c r="E23" s="269">
        <v>2.5</v>
      </c>
      <c r="F23" s="79">
        <v>2.2</v>
      </c>
      <c r="G23" s="319">
        <v>0.6</v>
      </c>
      <c r="H23" s="36"/>
      <c r="I23" s="10"/>
      <c r="J23" s="120"/>
      <c r="K23" s="477"/>
      <c r="L23" s="120"/>
      <c r="M23" s="91"/>
      <c r="N23" s="112"/>
      <c r="P23" s="144"/>
      <c r="Q23" s="144"/>
    </row>
    <row r="24" spans="1:17" ht="15">
      <c r="A24" s="254"/>
      <c r="B24" s="267"/>
      <c r="C24" s="268" t="s">
        <v>115</v>
      </c>
      <c r="D24" s="462">
        <v>1</v>
      </c>
      <c r="E24" s="269">
        <v>1.1</v>
      </c>
      <c r="F24" s="79">
        <v>1.1</v>
      </c>
      <c r="G24" s="319">
        <v>2.1</v>
      </c>
      <c r="H24" s="36"/>
      <c r="I24" s="10"/>
      <c r="J24" s="120"/>
      <c r="K24" s="477"/>
      <c r="L24" s="120"/>
      <c r="M24" s="91"/>
      <c r="N24" s="112"/>
      <c r="P24" s="144"/>
      <c r="Q24" s="144"/>
    </row>
    <row r="25" spans="1:17" ht="15">
      <c r="A25" s="254"/>
      <c r="B25" s="267"/>
      <c r="C25" s="268" t="s">
        <v>159</v>
      </c>
      <c r="D25" s="462">
        <v>5.2</v>
      </c>
      <c r="E25" s="269">
        <v>2</v>
      </c>
      <c r="F25" s="79">
        <v>20.5</v>
      </c>
      <c r="G25" s="319">
        <v>1.1</v>
      </c>
      <c r="H25" s="36"/>
      <c r="I25" s="10"/>
      <c r="J25" s="120"/>
      <c r="K25" s="477"/>
      <c r="L25" s="120"/>
      <c r="M25" s="91"/>
      <c r="N25" s="112"/>
      <c r="P25" s="144"/>
      <c r="Q25" s="144"/>
    </row>
    <row r="26" spans="1:17" ht="15">
      <c r="A26" s="254"/>
      <c r="B26" s="267"/>
      <c r="C26" s="268" t="s">
        <v>112</v>
      </c>
      <c r="D26" s="462">
        <v>0</v>
      </c>
      <c r="E26" s="269">
        <v>0</v>
      </c>
      <c r="F26" s="79">
        <v>0</v>
      </c>
      <c r="G26" s="319">
        <v>0</v>
      </c>
      <c r="H26" s="36"/>
      <c r="I26" s="10"/>
      <c r="J26" s="120"/>
      <c r="K26" s="477"/>
      <c r="L26" s="120"/>
      <c r="M26" s="91"/>
      <c r="N26" s="112"/>
      <c r="P26" s="144"/>
      <c r="Q26" s="144"/>
    </row>
    <row r="27" spans="1:17" ht="15">
      <c r="A27" s="254"/>
      <c r="B27" s="267"/>
      <c r="C27" s="270" t="s">
        <v>113</v>
      </c>
      <c r="D27" s="463">
        <v>0</v>
      </c>
      <c r="E27" s="271">
        <v>0.5</v>
      </c>
      <c r="F27" s="80">
        <v>0</v>
      </c>
      <c r="G27" s="326">
        <v>0</v>
      </c>
      <c r="H27" s="37"/>
      <c r="I27" s="10"/>
      <c r="J27" s="120"/>
      <c r="K27" s="477"/>
      <c r="L27" s="120"/>
      <c r="M27" s="91"/>
      <c r="N27" s="112"/>
      <c r="P27" s="144"/>
      <c r="Q27" s="144"/>
    </row>
    <row r="28" spans="1:17" ht="15">
      <c r="A28" s="254"/>
      <c r="B28" s="267"/>
      <c r="C28" s="270" t="s">
        <v>148</v>
      </c>
      <c r="D28" s="463">
        <v>0.6</v>
      </c>
      <c r="E28" s="271">
        <v>0</v>
      </c>
      <c r="F28" s="80">
        <v>0.7</v>
      </c>
      <c r="G28" s="326"/>
      <c r="H28" s="37"/>
      <c r="I28" s="10"/>
      <c r="J28" s="120"/>
      <c r="K28" s="477"/>
      <c r="L28" s="120"/>
      <c r="M28" s="91"/>
      <c r="N28" s="112"/>
      <c r="P28" s="144"/>
      <c r="Q28" s="144"/>
    </row>
    <row r="29" spans="1:17" ht="15">
      <c r="A29" s="252"/>
      <c r="B29" s="38" t="s">
        <v>16</v>
      </c>
      <c r="C29" s="38"/>
      <c r="D29" s="464">
        <f>SUM(D19:D28)</f>
        <v>12.5</v>
      </c>
      <c r="E29" s="272">
        <f>SUM(E19:E28)</f>
        <v>14.299999999999999</v>
      </c>
      <c r="F29" s="81">
        <f>SUM(F19:F28)</f>
        <v>50.1</v>
      </c>
      <c r="G29" s="330">
        <f>SUM(G19:G27)</f>
        <v>11.899999999999999</v>
      </c>
      <c r="H29" s="273">
        <f>SUM(H19:H22)</f>
        <v>9.4</v>
      </c>
      <c r="I29" s="10"/>
      <c r="J29" s="120"/>
      <c r="K29" s="477"/>
      <c r="L29" s="120"/>
      <c r="M29" s="91"/>
      <c r="N29" s="112"/>
      <c r="P29" s="144"/>
      <c r="Q29" s="144"/>
    </row>
    <row r="30" spans="1:17" s="3" customFormat="1" ht="10.5" customHeight="1">
      <c r="A30" s="88"/>
      <c r="B30" s="267"/>
      <c r="C30" s="267"/>
      <c r="D30" s="465"/>
      <c r="E30" s="274"/>
      <c r="F30" s="82"/>
      <c r="G30" s="325"/>
      <c r="H30" s="24"/>
      <c r="I30" s="11"/>
      <c r="J30" s="149"/>
      <c r="K30" s="470"/>
      <c r="L30" s="149"/>
      <c r="M30" s="84"/>
      <c r="N30" s="323"/>
      <c r="O30" s="324"/>
      <c r="P30" s="139"/>
      <c r="Q30" s="139"/>
    </row>
    <row r="31" spans="1:17" ht="15" customHeight="1">
      <c r="A31" s="252"/>
      <c r="B31" s="515" t="s">
        <v>171</v>
      </c>
      <c r="C31" s="516"/>
      <c r="D31" s="466">
        <f>D13+D17+D29</f>
        <v>43.8</v>
      </c>
      <c r="E31" s="412">
        <f>E13+E17+E29</f>
        <v>44.300000000000004</v>
      </c>
      <c r="F31" s="413">
        <f>F13+F17+F29</f>
        <v>97</v>
      </c>
      <c r="G31" s="414">
        <v>85.2</v>
      </c>
      <c r="H31" s="415">
        <f>H29+H17+H13</f>
        <v>72.8</v>
      </c>
      <c r="I31" s="10"/>
      <c r="J31" s="120"/>
      <c r="K31" s="477"/>
      <c r="L31" s="120"/>
      <c r="M31" s="91"/>
      <c r="N31" s="112"/>
      <c r="P31" s="144"/>
      <c r="Q31" s="144"/>
    </row>
    <row r="32" spans="1:17" s="3" customFormat="1" ht="15">
      <c r="A32" s="88"/>
      <c r="B32" s="258"/>
      <c r="C32" s="259"/>
      <c r="D32" s="461"/>
      <c r="E32" s="260"/>
      <c r="F32" s="78"/>
      <c r="G32" s="317"/>
      <c r="H32" s="93"/>
      <c r="I32" s="11"/>
      <c r="J32" s="121" t="s">
        <v>12</v>
      </c>
      <c r="K32" s="439">
        <v>1.6</v>
      </c>
      <c r="L32" s="121">
        <v>1.9</v>
      </c>
      <c r="M32" s="83">
        <v>1.9</v>
      </c>
      <c r="N32" s="101">
        <v>3.6</v>
      </c>
      <c r="O32" s="110">
        <v>6.4</v>
      </c>
      <c r="P32" s="139"/>
      <c r="Q32" s="139"/>
    </row>
    <row r="33" spans="1:17" ht="15">
      <c r="A33" s="510"/>
      <c r="B33" s="275"/>
      <c r="C33" s="276" t="s">
        <v>167</v>
      </c>
      <c r="D33" s="467">
        <v>35.4</v>
      </c>
      <c r="E33" s="277">
        <v>29</v>
      </c>
      <c r="F33" s="278"/>
      <c r="G33" s="331"/>
      <c r="H33" s="370"/>
      <c r="I33" s="10"/>
      <c r="J33" s="120"/>
      <c r="K33" s="477"/>
      <c r="L33" s="120"/>
      <c r="M33" s="91"/>
      <c r="N33" s="112"/>
      <c r="P33" s="144"/>
      <c r="Q33" s="144"/>
    </row>
    <row r="34" spans="1:17" ht="15">
      <c r="A34" s="511"/>
      <c r="B34" s="275"/>
      <c r="C34" s="276" t="s">
        <v>168</v>
      </c>
      <c r="D34" s="467">
        <v>0.5</v>
      </c>
      <c r="E34" s="277">
        <v>3.7</v>
      </c>
      <c r="F34" s="278"/>
      <c r="G34" s="331"/>
      <c r="H34" s="370"/>
      <c r="I34" s="10"/>
      <c r="J34" s="120"/>
      <c r="K34" s="477"/>
      <c r="L34" s="120"/>
      <c r="M34" s="91"/>
      <c r="N34" s="112"/>
      <c r="P34" s="144"/>
      <c r="Q34" s="144"/>
    </row>
    <row r="35" spans="1:17" ht="15.75" customHeight="1">
      <c r="A35" s="511"/>
      <c r="B35" s="280"/>
      <c r="C35" s="276" t="s">
        <v>165</v>
      </c>
      <c r="D35" s="467">
        <v>19.3</v>
      </c>
      <c r="E35" s="277">
        <v>30</v>
      </c>
      <c r="F35" s="278"/>
      <c r="G35" s="371"/>
      <c r="H35" s="370"/>
      <c r="I35" s="10"/>
      <c r="J35" s="120"/>
      <c r="K35" s="477"/>
      <c r="L35" s="120"/>
      <c r="M35" s="91"/>
      <c r="N35" s="112"/>
      <c r="P35" s="144"/>
      <c r="Q35" s="144"/>
    </row>
    <row r="36" spans="1:17" ht="15.75" customHeight="1">
      <c r="A36" s="511"/>
      <c r="B36" s="280"/>
      <c r="C36" s="276" t="s">
        <v>164</v>
      </c>
      <c r="D36" s="467">
        <v>24.4</v>
      </c>
      <c r="E36" s="277">
        <v>24.5</v>
      </c>
      <c r="F36" s="278"/>
      <c r="G36" s="331"/>
      <c r="H36" s="370"/>
      <c r="I36" s="10"/>
      <c r="J36" s="120"/>
      <c r="K36" s="477"/>
      <c r="L36" s="120"/>
      <c r="M36" s="91"/>
      <c r="N36" s="112"/>
      <c r="P36" s="144"/>
      <c r="Q36" s="144"/>
    </row>
    <row r="37" spans="1:17" ht="15.75" customHeight="1">
      <c r="A37" s="511"/>
      <c r="B37" s="275"/>
      <c r="C37" s="276" t="s">
        <v>162</v>
      </c>
      <c r="D37" s="467">
        <v>0</v>
      </c>
      <c r="E37" s="277">
        <v>20.5</v>
      </c>
      <c r="F37" s="278"/>
      <c r="G37" s="331"/>
      <c r="H37" s="370"/>
      <c r="I37" s="10"/>
      <c r="J37" s="120"/>
      <c r="K37" s="477"/>
      <c r="L37" s="120"/>
      <c r="M37" s="91"/>
      <c r="N37" s="112"/>
      <c r="P37" s="144"/>
      <c r="Q37" s="144"/>
    </row>
    <row r="38" spans="1:17" ht="15.75" customHeight="1">
      <c r="A38" s="511"/>
      <c r="B38" s="275"/>
      <c r="C38" s="276" t="s">
        <v>161</v>
      </c>
      <c r="D38" s="467">
        <v>0</v>
      </c>
      <c r="E38" s="277">
        <v>1.5</v>
      </c>
      <c r="F38" s="278"/>
      <c r="G38" s="331"/>
      <c r="H38" s="370"/>
      <c r="I38" s="10"/>
      <c r="J38" s="121" t="s">
        <v>11</v>
      </c>
      <c r="K38" s="439">
        <v>7.3</v>
      </c>
      <c r="L38" s="121">
        <v>3.4</v>
      </c>
      <c r="M38" s="83">
        <v>9.4</v>
      </c>
      <c r="N38" s="332">
        <v>3.2</v>
      </c>
      <c r="O38" s="110">
        <v>9.3</v>
      </c>
      <c r="P38" s="141"/>
      <c r="Q38" s="141"/>
    </row>
    <row r="39" spans="1:17" ht="15.75" customHeight="1">
      <c r="A39" s="511"/>
      <c r="B39" s="372"/>
      <c r="C39" s="373" t="s">
        <v>17</v>
      </c>
      <c r="D39" s="467">
        <v>0</v>
      </c>
      <c r="E39" s="374">
        <v>0</v>
      </c>
      <c r="F39" s="278">
        <v>0</v>
      </c>
      <c r="G39" s="375" t="s">
        <v>131</v>
      </c>
      <c r="H39" s="279">
        <v>21.8</v>
      </c>
      <c r="I39" s="10"/>
      <c r="J39" s="333"/>
      <c r="K39" s="480"/>
      <c r="L39" s="333"/>
      <c r="M39" s="76"/>
      <c r="N39" s="334"/>
      <c r="O39" s="75"/>
      <c r="P39" s="141"/>
      <c r="Q39" s="141"/>
    </row>
    <row r="40" spans="1:17" ht="15.75" customHeight="1">
      <c r="A40" s="256"/>
      <c r="B40" s="376"/>
      <c r="C40" s="373" t="s">
        <v>18</v>
      </c>
      <c r="D40" s="467">
        <v>0</v>
      </c>
      <c r="E40" s="374">
        <v>0</v>
      </c>
      <c r="F40" s="278">
        <v>0</v>
      </c>
      <c r="G40" s="377">
        <v>5.7</v>
      </c>
      <c r="H40" s="279">
        <v>5.2</v>
      </c>
      <c r="I40" s="10"/>
      <c r="J40" s="120"/>
      <c r="K40" s="475"/>
      <c r="L40" s="120"/>
      <c r="N40" s="112"/>
      <c r="P40" s="144"/>
      <c r="Q40" s="144"/>
    </row>
    <row r="41" spans="1:17" s="3" customFormat="1" ht="15">
      <c r="A41" s="256"/>
      <c r="B41" s="376"/>
      <c r="C41" s="373" t="s">
        <v>116</v>
      </c>
      <c r="D41" s="467">
        <v>0</v>
      </c>
      <c r="E41" s="374">
        <v>0</v>
      </c>
      <c r="F41" s="278">
        <v>0</v>
      </c>
      <c r="G41" s="377">
        <v>6.8</v>
      </c>
      <c r="H41" s="279">
        <v>5</v>
      </c>
      <c r="I41" s="12"/>
      <c r="J41" s="149"/>
      <c r="K41" s="481"/>
      <c r="L41" s="149"/>
      <c r="M41" s="22"/>
      <c r="N41" s="323"/>
      <c r="O41" s="324"/>
      <c r="P41" s="139"/>
      <c r="Q41" s="139"/>
    </row>
    <row r="42" spans="1:17" s="3" customFormat="1" ht="15">
      <c r="A42" s="88"/>
      <c r="B42" s="416"/>
      <c r="C42" s="276" t="s">
        <v>11</v>
      </c>
      <c r="D42" s="467">
        <v>47.3</v>
      </c>
      <c r="E42" s="277">
        <v>39.8</v>
      </c>
      <c r="F42" s="417">
        <v>63.5</v>
      </c>
      <c r="G42" s="418">
        <v>41</v>
      </c>
      <c r="H42" s="279">
        <v>76.1</v>
      </c>
      <c r="I42" s="12"/>
      <c r="J42" s="126" t="s">
        <v>75</v>
      </c>
      <c r="K42" s="482">
        <f>SUM(K7:K38)</f>
        <v>461.90000000000003</v>
      </c>
      <c r="L42" s="126">
        <f>SUM(L7:L38)</f>
        <v>461.69999999999993</v>
      </c>
      <c r="M42" s="43">
        <f>SUM(M7:M38)</f>
        <v>466.8999999999999</v>
      </c>
      <c r="N42" s="115">
        <v>356.8</v>
      </c>
      <c r="O42" s="41">
        <f>SUM(O7:O41)</f>
        <v>356.5</v>
      </c>
      <c r="P42" s="139"/>
      <c r="Q42" s="139"/>
    </row>
    <row r="43" spans="1:17" ht="15">
      <c r="A43" s="144"/>
      <c r="B43" s="416"/>
      <c r="C43" s="276" t="s">
        <v>151</v>
      </c>
      <c r="D43" s="467">
        <v>2.6</v>
      </c>
      <c r="E43" s="277">
        <v>5</v>
      </c>
      <c r="F43" s="278">
        <v>4.8</v>
      </c>
      <c r="G43" s="418">
        <v>23.8</v>
      </c>
      <c r="H43" s="279">
        <v>23.2</v>
      </c>
      <c r="I43" s="264"/>
      <c r="J43" s="117"/>
      <c r="K43" s="353"/>
      <c r="L43" s="117"/>
      <c r="N43" s="112"/>
      <c r="P43" s="144"/>
      <c r="Q43" s="144"/>
    </row>
    <row r="44" spans="1:17" ht="15">
      <c r="A44" s="144"/>
      <c r="B44" s="280"/>
      <c r="C44" s="419" t="s">
        <v>166</v>
      </c>
      <c r="D44" s="468">
        <v>54.7</v>
      </c>
      <c r="E44" s="420">
        <v>62.3</v>
      </c>
      <c r="F44" s="421">
        <v>74</v>
      </c>
      <c r="G44" s="422">
        <v>43.9</v>
      </c>
      <c r="H44" s="423">
        <v>76.8</v>
      </c>
      <c r="I44" s="337"/>
      <c r="J44" s="120"/>
      <c r="K44" s="355"/>
      <c r="L44" s="120"/>
      <c r="N44" s="112"/>
      <c r="P44" s="144"/>
      <c r="Q44" s="144"/>
    </row>
    <row r="45" spans="1:17" ht="15">
      <c r="A45" s="144"/>
      <c r="B45" s="512" t="s">
        <v>160</v>
      </c>
      <c r="C45" s="513"/>
      <c r="D45" s="469">
        <f>SUM(D33:D44)</f>
        <v>184.2</v>
      </c>
      <c r="E45" s="424">
        <f>SUM(E33:E44)</f>
        <v>216.3</v>
      </c>
      <c r="F45" s="425">
        <f>SUM(F33:F44)</f>
        <v>142.3</v>
      </c>
      <c r="G45" s="426">
        <v>121.2</v>
      </c>
      <c r="H45" s="427">
        <f>SUM(H33:H44)</f>
        <v>208.09999999999997</v>
      </c>
      <c r="I45" s="338"/>
      <c r="J45" s="117"/>
      <c r="K45" s="353"/>
      <c r="L45" s="117"/>
      <c r="N45" s="112"/>
      <c r="P45" s="144"/>
      <c r="Q45" s="144"/>
    </row>
    <row r="46" spans="2:17" ht="15">
      <c r="B46" s="8"/>
      <c r="C46" s="7"/>
      <c r="D46" s="470"/>
      <c r="E46" s="128"/>
      <c r="F46" s="84"/>
      <c r="G46" s="335"/>
      <c r="H46" s="261"/>
      <c r="I46" s="338"/>
      <c r="J46" s="117"/>
      <c r="K46" s="353"/>
      <c r="L46" s="117"/>
      <c r="N46" s="112"/>
      <c r="P46" s="144"/>
      <c r="Q46" s="144"/>
    </row>
    <row r="47" spans="2:9" ht="15">
      <c r="B47" s="39" t="s">
        <v>74</v>
      </c>
      <c r="C47" s="262"/>
      <c r="D47" s="471">
        <f>D31+D45</f>
        <v>228</v>
      </c>
      <c r="E47" s="263">
        <f>E31+E45</f>
        <v>260.6</v>
      </c>
      <c r="F47" s="85">
        <f>F31+F45</f>
        <v>239.3</v>
      </c>
      <c r="G47" s="336">
        <v>206.4</v>
      </c>
      <c r="H47" s="40">
        <f>H31+H45</f>
        <v>280.9</v>
      </c>
      <c r="I47" s="378"/>
    </row>
    <row r="48" spans="2:9" ht="15">
      <c r="B48" s="141"/>
      <c r="C48" s="141"/>
      <c r="D48" s="472"/>
      <c r="E48" s="120"/>
      <c r="G48" s="99"/>
      <c r="I48" s="378"/>
    </row>
    <row r="49" spans="2:9" ht="15">
      <c r="B49" s="265" t="s">
        <v>19</v>
      </c>
      <c r="C49" s="265"/>
      <c r="D49" s="473">
        <f>K42-D47</f>
        <v>233.90000000000003</v>
      </c>
      <c r="E49" s="266">
        <f>L42-E47</f>
        <v>201.0999999999999</v>
      </c>
      <c r="F49" s="45">
        <f>M42-F47</f>
        <v>227.5999999999999</v>
      </c>
      <c r="G49" s="105">
        <v>150.4</v>
      </c>
      <c r="H49" s="42">
        <f>O42-H47</f>
        <v>75.60000000000002</v>
      </c>
      <c r="I49" s="378"/>
    </row>
    <row r="50" spans="2:7" ht="15">
      <c r="B50" s="144"/>
      <c r="C50" s="144"/>
      <c r="D50" s="117"/>
      <c r="E50" s="117"/>
      <c r="G50" s="99"/>
    </row>
    <row r="51" spans="2:7" ht="15">
      <c r="B51" s="144"/>
      <c r="C51" s="144"/>
      <c r="D51" s="117"/>
      <c r="E51" s="117"/>
      <c r="G51" s="99"/>
    </row>
  </sheetData>
  <sheetProtection/>
  <mergeCells count="4">
    <mergeCell ref="A33:A39"/>
    <mergeCell ref="B45:C45"/>
    <mergeCell ref="B2:C2"/>
    <mergeCell ref="B31:C31"/>
  </mergeCells>
  <printOptions/>
  <pageMargins left="0.7086614173228347" right="0.7086614173228347" top="0.2362204724409449" bottom="0.31496062992125984" header="0.1968503937007874" footer="0.31496062992125984"/>
  <pageSetup fitToHeight="1" fitToWidth="1" horizontalDpi="600" verticalDpi="600" orientation="landscape" paperSize="9" scale="80" r:id="rId1"/>
  <ignoredErrors>
    <ignoredError sqref="G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zoomScalePageLayoutView="0" workbookViewId="0" topLeftCell="A3">
      <selection activeCell="T4" sqref="T4"/>
    </sheetView>
  </sheetViews>
  <sheetFormatPr defaultColWidth="11.421875" defaultRowHeight="15"/>
  <cols>
    <col min="1" max="1" width="4.28125" style="0" customWidth="1"/>
    <col min="2" max="2" width="47.7109375" style="0" bestFit="1" customWidth="1"/>
    <col min="3" max="4" width="14.7109375" style="287" customWidth="1"/>
    <col min="5" max="5" width="14.7109375" style="20" customWidth="1"/>
    <col min="6" max="6" width="14.7109375" style="247" customWidth="1"/>
    <col min="7" max="7" width="11.421875" style="287" customWidth="1"/>
    <col min="8" max="8" width="11.421875" style="18" customWidth="1"/>
    <col min="9" max="9" width="0" style="0" hidden="1" customWidth="1"/>
  </cols>
  <sheetData>
    <row r="2" spans="1:9" ht="21" thickBot="1">
      <c r="A2" s="517" t="s">
        <v>76</v>
      </c>
      <c r="B2" s="517"/>
      <c r="C2" s="428"/>
      <c r="D2" s="284"/>
      <c r="E2" s="86"/>
      <c r="F2" s="285"/>
      <c r="G2" s="286"/>
      <c r="H2" s="67"/>
      <c r="I2" s="62"/>
    </row>
    <row r="3" ht="15.75" thickTop="1"/>
    <row r="4" spans="1:12" s="3" customFormat="1" ht="18" customHeight="1">
      <c r="A4" s="226"/>
      <c r="B4" s="226"/>
      <c r="C4" s="447" t="s">
        <v>21</v>
      </c>
      <c r="D4" s="288" t="s">
        <v>20</v>
      </c>
      <c r="E4" s="221" t="s">
        <v>21</v>
      </c>
      <c r="F4" s="289" t="s">
        <v>21</v>
      </c>
      <c r="G4" s="290" t="s">
        <v>21</v>
      </c>
      <c r="H4" s="226"/>
      <c r="I4" s="6"/>
      <c r="J4" s="226"/>
      <c r="K4" s="226"/>
      <c r="L4" s="135"/>
    </row>
    <row r="5" spans="1:12" s="3" customFormat="1" ht="18" customHeight="1">
      <c r="A5" s="489" t="s">
        <v>72</v>
      </c>
      <c r="B5" s="522"/>
      <c r="C5" s="448" t="s">
        <v>142</v>
      </c>
      <c r="D5" s="291" t="s">
        <v>142</v>
      </c>
      <c r="E5" s="227" t="s">
        <v>118</v>
      </c>
      <c r="F5" s="292" t="s">
        <v>130</v>
      </c>
      <c r="G5" s="293" t="s">
        <v>1</v>
      </c>
      <c r="H5" s="228"/>
      <c r="I5" s="222" t="s">
        <v>23</v>
      </c>
      <c r="J5" s="228"/>
      <c r="K5" s="228"/>
      <c r="L5" s="135"/>
    </row>
    <row r="6" spans="1:12" ht="18" customHeight="1">
      <c r="A6" s="229"/>
      <c r="B6" s="229"/>
      <c r="C6" s="449"/>
      <c r="D6" s="294"/>
      <c r="E6" s="230"/>
      <c r="F6" s="295"/>
      <c r="G6" s="296"/>
      <c r="H6" s="231"/>
      <c r="I6" s="232"/>
      <c r="J6" s="232"/>
      <c r="K6" s="232"/>
      <c r="L6" s="136"/>
    </row>
    <row r="7" spans="1:12" ht="18" customHeight="1">
      <c r="A7" s="233"/>
      <c r="B7" s="234" t="s">
        <v>69</v>
      </c>
      <c r="C7" s="450">
        <v>3.7</v>
      </c>
      <c r="D7" s="400">
        <v>3.7</v>
      </c>
      <c r="E7" s="163">
        <v>2.7</v>
      </c>
      <c r="F7" s="94">
        <v>2.2</v>
      </c>
      <c r="G7" s="29">
        <v>1.8512099999999998</v>
      </c>
      <c r="H7" s="231"/>
      <c r="I7" s="146">
        <v>2645.49</v>
      </c>
      <c r="J7" s="232"/>
      <c r="K7" s="232"/>
      <c r="L7" s="136"/>
    </row>
    <row r="8" spans="1:12" ht="18" customHeight="1">
      <c r="A8" s="233"/>
      <c r="B8" s="234" t="s">
        <v>27</v>
      </c>
      <c r="C8" s="450">
        <v>10.8</v>
      </c>
      <c r="D8" s="297">
        <v>8</v>
      </c>
      <c r="E8" s="163">
        <v>9.9</v>
      </c>
      <c r="F8" s="94">
        <v>11.2</v>
      </c>
      <c r="G8" s="29">
        <v>14.344689999999998</v>
      </c>
      <c r="H8" s="231"/>
      <c r="I8" s="146">
        <v>8924.800000000001</v>
      </c>
      <c r="J8" s="232"/>
      <c r="K8" s="232"/>
      <c r="L8" s="136"/>
    </row>
    <row r="9" spans="1:12" ht="18" customHeight="1">
      <c r="A9" s="233"/>
      <c r="B9" s="234" t="s">
        <v>32</v>
      </c>
      <c r="C9" s="450">
        <v>37.3</v>
      </c>
      <c r="D9" s="297">
        <v>34.6</v>
      </c>
      <c r="E9" s="163">
        <v>33.9</v>
      </c>
      <c r="F9" s="94">
        <v>30.2</v>
      </c>
      <c r="G9" s="29">
        <v>25.754049999999996</v>
      </c>
      <c r="H9" s="231"/>
      <c r="I9" s="146">
        <v>21373.619999999995</v>
      </c>
      <c r="J9" s="232"/>
      <c r="K9" s="232"/>
      <c r="L9" s="136"/>
    </row>
    <row r="10" spans="1:12" ht="18" customHeight="1">
      <c r="A10" s="233"/>
      <c r="B10" s="234" t="s">
        <v>34</v>
      </c>
      <c r="C10" s="450">
        <v>11.6</v>
      </c>
      <c r="D10" s="297">
        <v>6.4</v>
      </c>
      <c r="E10" s="163">
        <v>6.4</v>
      </c>
      <c r="F10" s="94">
        <v>5.9</v>
      </c>
      <c r="G10" s="29">
        <v>5.82349</v>
      </c>
      <c r="H10" s="231"/>
      <c r="I10" s="146">
        <v>5682.650000000001</v>
      </c>
      <c r="J10" s="232"/>
      <c r="K10" s="232"/>
      <c r="L10" s="136"/>
    </row>
    <row r="11" spans="1:12" ht="18" customHeight="1">
      <c r="A11" s="233"/>
      <c r="B11" s="234" t="s">
        <v>70</v>
      </c>
      <c r="C11" s="450">
        <v>-10.5</v>
      </c>
      <c r="D11" s="297">
        <v>-10.3</v>
      </c>
      <c r="E11" s="163">
        <v>-10.3</v>
      </c>
      <c r="F11" s="235" t="s">
        <v>133</v>
      </c>
      <c r="G11" s="29">
        <v>-9.6</v>
      </c>
      <c r="H11" s="231"/>
      <c r="I11" s="146"/>
      <c r="J11" s="232"/>
      <c r="K11" s="232"/>
      <c r="L11" s="136"/>
    </row>
    <row r="12" spans="1:12" ht="18" customHeight="1">
      <c r="A12" s="233"/>
      <c r="B12" s="234" t="s">
        <v>152</v>
      </c>
      <c r="C12" s="450">
        <v>7.5</v>
      </c>
      <c r="D12" s="297">
        <v>7.9</v>
      </c>
      <c r="E12" s="163">
        <v>8.6</v>
      </c>
      <c r="F12" s="94">
        <v>14.1</v>
      </c>
      <c r="G12" s="29">
        <v>8.980080000000001</v>
      </c>
      <c r="H12" s="231"/>
      <c r="I12" s="146">
        <v>8005.879999999999</v>
      </c>
      <c r="J12" s="232"/>
      <c r="K12" s="232"/>
      <c r="L12" s="136"/>
    </row>
    <row r="13" spans="1:12" ht="18" customHeight="1">
      <c r="A13" s="233"/>
      <c r="B13" s="234" t="s">
        <v>36</v>
      </c>
      <c r="C13" s="450">
        <v>14.4</v>
      </c>
      <c r="D13" s="297">
        <v>14.7</v>
      </c>
      <c r="E13" s="163">
        <v>14.7</v>
      </c>
      <c r="F13" s="94">
        <v>14.4</v>
      </c>
      <c r="G13" s="29">
        <v>14.44521</v>
      </c>
      <c r="H13" s="231"/>
      <c r="I13" s="146">
        <v>14398.19</v>
      </c>
      <c r="J13" s="232"/>
      <c r="K13" s="232"/>
      <c r="L13" s="136"/>
    </row>
    <row r="14" spans="1:12" ht="18" customHeight="1">
      <c r="A14" s="233"/>
      <c r="B14" s="234" t="s">
        <v>38</v>
      </c>
      <c r="C14" s="450">
        <v>9.8</v>
      </c>
      <c r="D14" s="297">
        <v>9.5</v>
      </c>
      <c r="E14" s="163">
        <v>10.4</v>
      </c>
      <c r="F14" s="94">
        <v>12.6</v>
      </c>
      <c r="G14" s="29">
        <v>18.512199999999996</v>
      </c>
      <c r="H14" s="231"/>
      <c r="I14" s="146">
        <v>14898.480000000003</v>
      </c>
      <c r="J14" s="232"/>
      <c r="K14" s="232"/>
      <c r="L14" s="136"/>
    </row>
    <row r="15" spans="1:12" ht="18" customHeight="1">
      <c r="A15" s="233"/>
      <c r="B15" s="234" t="s">
        <v>41</v>
      </c>
      <c r="C15" s="450">
        <v>3.6</v>
      </c>
      <c r="D15" s="297">
        <v>5.2</v>
      </c>
      <c r="E15" s="163">
        <v>4.2</v>
      </c>
      <c r="F15" s="94">
        <v>7.1</v>
      </c>
      <c r="G15" s="29">
        <v>20.387400000000003</v>
      </c>
      <c r="H15" s="231"/>
      <c r="I15" s="146">
        <v>11677.990000000002</v>
      </c>
      <c r="J15" s="232"/>
      <c r="K15" s="232"/>
      <c r="L15" s="136"/>
    </row>
    <row r="16" spans="1:12" ht="18" customHeight="1">
      <c r="A16" s="233"/>
      <c r="B16" s="234" t="s">
        <v>163</v>
      </c>
      <c r="C16" s="450">
        <v>46.3</v>
      </c>
      <c r="D16" s="297">
        <v>46.9</v>
      </c>
      <c r="E16" s="163">
        <v>48</v>
      </c>
      <c r="F16" s="94">
        <v>51</v>
      </c>
      <c r="G16" s="29">
        <v>58.749520000000004</v>
      </c>
      <c r="H16" s="231"/>
      <c r="I16" s="146">
        <v>46923.46000000001</v>
      </c>
      <c r="J16" s="232"/>
      <c r="K16" s="232"/>
      <c r="L16" s="136"/>
    </row>
    <row r="17" spans="1:12" ht="18" customHeight="1">
      <c r="A17" s="233"/>
      <c r="B17" s="234" t="s">
        <v>43</v>
      </c>
      <c r="C17" s="450">
        <v>0.3</v>
      </c>
      <c r="D17" s="297">
        <v>0.3</v>
      </c>
      <c r="E17" s="163">
        <v>0.3</v>
      </c>
      <c r="F17" s="94">
        <v>0.4</v>
      </c>
      <c r="G17" s="29">
        <v>0.71018</v>
      </c>
      <c r="H17" s="231"/>
      <c r="I17" s="146">
        <v>651.29</v>
      </c>
      <c r="J17" s="232"/>
      <c r="K17" s="232"/>
      <c r="L17" s="136"/>
    </row>
    <row r="18" spans="1:12" ht="18" customHeight="1">
      <c r="A18" s="233"/>
      <c r="B18" s="234" t="s">
        <v>63</v>
      </c>
      <c r="C18" s="450">
        <v>38.9</v>
      </c>
      <c r="D18" s="297">
        <v>0.4</v>
      </c>
      <c r="E18" s="236">
        <v>3.2</v>
      </c>
      <c r="F18" s="94">
        <v>7.2</v>
      </c>
      <c r="G18" s="29">
        <v>0.50298</v>
      </c>
      <c r="H18" s="231"/>
      <c r="I18" s="146">
        <v>1391.2900000000002</v>
      </c>
      <c r="J18" s="232"/>
      <c r="K18" s="232"/>
      <c r="L18" s="136"/>
    </row>
    <row r="19" spans="1:12" ht="18" customHeight="1">
      <c r="A19" s="233"/>
      <c r="B19" s="234" t="s">
        <v>65</v>
      </c>
      <c r="C19" s="450">
        <v>28.6</v>
      </c>
      <c r="D19" s="297">
        <v>31</v>
      </c>
      <c r="E19" s="163">
        <v>30.6</v>
      </c>
      <c r="F19" s="94">
        <v>29.9</v>
      </c>
      <c r="G19" s="29">
        <v>28.650020000000005</v>
      </c>
      <c r="H19" s="231"/>
      <c r="I19" s="146">
        <v>23501.829999999998</v>
      </c>
      <c r="J19" s="232"/>
      <c r="K19" s="232"/>
      <c r="L19" s="136"/>
    </row>
    <row r="20" spans="1:12" ht="3" customHeight="1">
      <c r="A20" s="233"/>
      <c r="B20" s="237"/>
      <c r="C20" s="451"/>
      <c r="D20" s="297">
        <v>226.4</v>
      </c>
      <c r="E20" s="163"/>
      <c r="F20" s="94"/>
      <c r="G20" s="29"/>
      <c r="H20" s="231"/>
      <c r="I20" s="146"/>
      <c r="J20" s="232"/>
      <c r="K20" s="232"/>
      <c r="L20" s="136"/>
    </row>
    <row r="21" spans="1:12" ht="18" customHeight="1">
      <c r="A21" s="518" t="s">
        <v>79</v>
      </c>
      <c r="B21" s="523"/>
      <c r="C21" s="452">
        <f>SUM(C7:C19)</f>
        <v>202.3</v>
      </c>
      <c r="D21" s="369">
        <f>SUM(D7:D19)</f>
        <v>158.3</v>
      </c>
      <c r="E21" s="187">
        <f>SUM(E7:E19)</f>
        <v>162.6</v>
      </c>
      <c r="F21" s="96">
        <f>SUM(F7:F19)</f>
        <v>186.2</v>
      </c>
      <c r="G21" s="98">
        <f>SUM(G7:G19)</f>
        <v>189.11103</v>
      </c>
      <c r="H21" s="238"/>
      <c r="I21" s="142"/>
      <c r="J21" s="229"/>
      <c r="K21" s="229"/>
      <c r="L21" s="136"/>
    </row>
    <row r="22" spans="1:12" ht="18" customHeight="1">
      <c r="A22" s="239"/>
      <c r="B22" s="239"/>
      <c r="C22" s="453"/>
      <c r="D22" s="294"/>
      <c r="E22" s="240"/>
      <c r="F22" s="99"/>
      <c r="G22" s="21"/>
      <c r="H22" s="231"/>
      <c r="I22" s="14">
        <f>SUM(I23:I34)</f>
        <v>140756.43</v>
      </c>
      <c r="J22" s="457"/>
      <c r="K22" s="232"/>
      <c r="L22" s="136"/>
    </row>
    <row r="23" spans="1:12" ht="18" customHeight="1">
      <c r="A23" s="233"/>
      <c r="B23" s="234" t="s">
        <v>58</v>
      </c>
      <c r="C23" s="450">
        <v>252</v>
      </c>
      <c r="D23" s="400">
        <v>232.2</v>
      </c>
      <c r="E23" s="163">
        <v>229.8</v>
      </c>
      <c r="F23" s="94">
        <v>232.6</v>
      </c>
      <c r="G23" s="29">
        <v>243.5892</v>
      </c>
      <c r="H23" s="231"/>
      <c r="I23" s="146">
        <v>107163.47</v>
      </c>
      <c r="J23" s="232"/>
      <c r="K23" s="232"/>
      <c r="L23" s="136"/>
    </row>
    <row r="24" spans="1:12" ht="18" customHeight="1">
      <c r="A24" s="233"/>
      <c r="B24" s="234" t="s">
        <v>59</v>
      </c>
      <c r="C24" s="450">
        <v>106.8</v>
      </c>
      <c r="D24" s="400">
        <v>92.9</v>
      </c>
      <c r="E24" s="163">
        <v>90.6</v>
      </c>
      <c r="F24" s="94">
        <v>95.6</v>
      </c>
      <c r="G24" s="29">
        <v>97.56111999999999</v>
      </c>
      <c r="H24" s="231"/>
      <c r="I24" s="146">
        <v>2552.96</v>
      </c>
      <c r="J24" s="232"/>
      <c r="K24" s="232"/>
      <c r="L24" s="136"/>
    </row>
    <row r="25" spans="1:12" ht="18" customHeight="1">
      <c r="A25" s="233"/>
      <c r="B25" s="234" t="s">
        <v>60</v>
      </c>
      <c r="C25" s="450">
        <v>2.6</v>
      </c>
      <c r="D25" s="297">
        <v>3.8</v>
      </c>
      <c r="E25" s="163">
        <v>23</v>
      </c>
      <c r="F25" s="94">
        <v>6.4</v>
      </c>
      <c r="G25" s="29">
        <v>4.11543</v>
      </c>
      <c r="H25" s="231"/>
      <c r="I25" s="146">
        <v>6171.549999999999</v>
      </c>
      <c r="J25" s="232"/>
      <c r="K25" s="232"/>
      <c r="L25" s="136"/>
    </row>
    <row r="26" spans="1:12" ht="18" customHeight="1">
      <c r="A26" s="233"/>
      <c r="B26" s="234" t="s">
        <v>61</v>
      </c>
      <c r="C26" s="450">
        <v>6.5</v>
      </c>
      <c r="D26" s="297">
        <v>6.3</v>
      </c>
      <c r="E26" s="163">
        <v>6.3</v>
      </c>
      <c r="F26" s="94">
        <v>7.7</v>
      </c>
      <c r="G26" s="29">
        <v>6.514</v>
      </c>
      <c r="H26" s="231"/>
      <c r="I26" s="146">
        <v>15706.320000000002</v>
      </c>
      <c r="J26" s="232"/>
      <c r="K26" s="232"/>
      <c r="L26" s="136"/>
    </row>
    <row r="27" spans="1:12" ht="18" customHeight="1">
      <c r="A27" s="233"/>
      <c r="B27" s="234" t="s">
        <v>51</v>
      </c>
      <c r="C27" s="450">
        <v>26.3</v>
      </c>
      <c r="D27" s="297">
        <v>17.8</v>
      </c>
      <c r="E27" s="163">
        <v>17.8</v>
      </c>
      <c r="F27" s="94">
        <v>18.4</v>
      </c>
      <c r="G27" s="29">
        <v>19.692659999999997</v>
      </c>
      <c r="H27" s="231"/>
      <c r="I27" s="146">
        <v>5744.65</v>
      </c>
      <c r="J27" s="241"/>
      <c r="K27" s="232"/>
      <c r="L27" s="136"/>
    </row>
    <row r="28" spans="1:12" ht="18" customHeight="1">
      <c r="A28" s="233"/>
      <c r="B28" s="234" t="s">
        <v>53</v>
      </c>
      <c r="C28" s="450">
        <v>0</v>
      </c>
      <c r="D28" s="297">
        <v>2.9</v>
      </c>
      <c r="E28" s="163">
        <v>2.9</v>
      </c>
      <c r="F28" s="94">
        <v>6.5</v>
      </c>
      <c r="G28" s="29">
        <v>3.5308600000000014</v>
      </c>
      <c r="H28" s="231"/>
      <c r="I28" s="146">
        <v>3122.33</v>
      </c>
      <c r="J28" s="232"/>
      <c r="K28" s="232"/>
      <c r="L28" s="136"/>
    </row>
    <row r="29" spans="1:12" ht="18" customHeight="1">
      <c r="A29" s="233"/>
      <c r="B29" s="234" t="s">
        <v>55</v>
      </c>
      <c r="C29" s="450">
        <v>5</v>
      </c>
      <c r="D29" s="297">
        <v>2.2</v>
      </c>
      <c r="E29" s="163">
        <v>2.2</v>
      </c>
      <c r="F29" s="94">
        <v>2.7</v>
      </c>
      <c r="G29" s="29">
        <v>3.36</v>
      </c>
      <c r="H29" s="231"/>
      <c r="I29" s="146"/>
      <c r="J29" s="232"/>
      <c r="K29" s="232"/>
      <c r="L29" s="136"/>
    </row>
    <row r="30" spans="1:12" ht="3" customHeight="1">
      <c r="A30" s="233"/>
      <c r="B30" s="237"/>
      <c r="C30" s="451"/>
      <c r="D30" s="297"/>
      <c r="E30" s="163"/>
      <c r="F30" s="94"/>
      <c r="G30" s="29"/>
      <c r="H30" s="231"/>
      <c r="I30" s="146"/>
      <c r="J30" s="232"/>
      <c r="K30" s="232"/>
      <c r="L30" s="136"/>
    </row>
    <row r="31" spans="1:12" ht="18" customHeight="1">
      <c r="A31" s="223" t="s">
        <v>62</v>
      </c>
      <c r="B31" s="224"/>
      <c r="C31" s="452">
        <f>SUM(C23:C29)</f>
        <v>399.20000000000005</v>
      </c>
      <c r="D31" s="369">
        <f>SUM(D23:D29)</f>
        <v>358.1</v>
      </c>
      <c r="E31" s="187">
        <f>SUM(E23:E29)</f>
        <v>372.59999999999997</v>
      </c>
      <c r="F31" s="96">
        <f>SUM(F23:F29)</f>
        <v>369.8999999999999</v>
      </c>
      <c r="G31" s="98">
        <f>SUM(G23:G29)</f>
        <v>378.36327</v>
      </c>
      <c r="H31" s="238"/>
      <c r="I31" s="142"/>
      <c r="J31" s="229"/>
      <c r="K31" s="229"/>
      <c r="L31" s="136"/>
    </row>
    <row r="32" spans="1:12" ht="18" customHeight="1">
      <c r="A32" s="127"/>
      <c r="B32" s="127"/>
      <c r="C32" s="454"/>
      <c r="D32" s="298"/>
      <c r="E32" s="242"/>
      <c r="F32" s="243"/>
      <c r="G32" s="92"/>
      <c r="H32" s="238"/>
      <c r="I32" s="142"/>
      <c r="J32" s="229"/>
      <c r="K32" s="229"/>
      <c r="L32" s="136"/>
    </row>
    <row r="33" spans="1:12" ht="18" customHeight="1">
      <c r="A33" s="239"/>
      <c r="B33" s="244" t="s">
        <v>71</v>
      </c>
      <c r="C33" s="436">
        <v>-0.9</v>
      </c>
      <c r="D33" s="299">
        <v>0</v>
      </c>
      <c r="E33" s="162">
        <v>-5.2</v>
      </c>
      <c r="F33" s="235">
        <v>-17</v>
      </c>
      <c r="G33" s="29">
        <v>-14.31616</v>
      </c>
      <c r="H33" s="231"/>
      <c r="I33" s="143"/>
      <c r="J33" s="232"/>
      <c r="K33" s="232"/>
      <c r="L33" s="136"/>
    </row>
    <row r="34" spans="1:12" ht="18" customHeight="1">
      <c r="A34" s="518" t="s">
        <v>24</v>
      </c>
      <c r="B34" s="519"/>
      <c r="C34" s="455">
        <f>SUM(C33)</f>
        <v>-0.9</v>
      </c>
      <c r="D34" s="300">
        <f>SUM(D33)</f>
        <v>0</v>
      </c>
      <c r="E34" s="187">
        <f>E33</f>
        <v>-5.2</v>
      </c>
      <c r="F34" s="96">
        <f>F33</f>
        <v>-17</v>
      </c>
      <c r="G34" s="98">
        <f>G33</f>
        <v>-14.31616</v>
      </c>
      <c r="H34" s="238"/>
      <c r="I34" s="225">
        <v>295.15000000000003</v>
      </c>
      <c r="J34" s="229"/>
      <c r="K34" s="229"/>
      <c r="L34" s="136"/>
    </row>
    <row r="35" spans="1:12" ht="18" customHeight="1">
      <c r="A35" s="239"/>
      <c r="B35" s="239"/>
      <c r="C35" s="449"/>
      <c r="D35" s="294"/>
      <c r="E35" s="230"/>
      <c r="F35" s="99"/>
      <c r="G35" s="21"/>
      <c r="H35" s="231"/>
      <c r="I35" s="15" t="e">
        <f>I22+#REF!+I34</f>
        <v>#REF!</v>
      </c>
      <c r="J35" s="245"/>
      <c r="K35" s="245"/>
      <c r="L35" s="136"/>
    </row>
    <row r="36" spans="1:12" ht="18" customHeight="1">
      <c r="A36" s="520" t="s">
        <v>73</v>
      </c>
      <c r="B36" s="521"/>
      <c r="C36" s="456">
        <f>C21+C31+C34</f>
        <v>600.6</v>
      </c>
      <c r="D36" s="301">
        <f>D21+D31+D34</f>
        <v>516.4000000000001</v>
      </c>
      <c r="E36" s="246">
        <f>E21+E31+E33</f>
        <v>529.9999999999999</v>
      </c>
      <c r="F36" s="102">
        <f>F21+F31+F33</f>
        <v>539.0999999999999</v>
      </c>
      <c r="G36" s="44">
        <f>G21+G31+G33</f>
        <v>553.15814</v>
      </c>
      <c r="H36" s="238"/>
      <c r="I36" s="142"/>
      <c r="J36" s="229"/>
      <c r="K36" s="229"/>
      <c r="L36" s="136"/>
    </row>
    <row r="37" spans="1:12" ht="15.75">
      <c r="A37" s="136"/>
      <c r="B37" s="136"/>
      <c r="C37" s="302"/>
      <c r="D37" s="302"/>
      <c r="E37" s="134"/>
      <c r="F37" s="303"/>
      <c r="G37" s="304"/>
      <c r="H37" s="138"/>
      <c r="I37" s="137"/>
      <c r="J37" s="136"/>
      <c r="K37" s="136"/>
      <c r="L37" s="136"/>
    </row>
    <row r="38" spans="6:8" ht="15">
      <c r="F38" s="305"/>
      <c r="G38" s="306"/>
      <c r="H38" s="25"/>
    </row>
  </sheetData>
  <sheetProtection/>
  <mergeCells count="5">
    <mergeCell ref="A2:B2"/>
    <mergeCell ref="A34:B34"/>
    <mergeCell ref="A36:B36"/>
    <mergeCell ref="A5:B5"/>
    <mergeCell ref="A21:B21"/>
  </mergeCells>
  <printOptions horizontalCentered="1"/>
  <pageMargins left="0.7086614173228347" right="0.7086614173228347" top="0.31" bottom="0.3" header="0.31496062992125984" footer="0.31496062992125984"/>
  <pageSetup fitToHeight="1" fitToWidth="1" horizontalDpi="600" verticalDpi="600" orientation="landscape" paperSize="9" scale="93" r:id="rId1"/>
  <ignoredErrors>
    <ignoredError sqref="D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selection activeCell="E38" sqref="E38"/>
    </sheetView>
  </sheetViews>
  <sheetFormatPr defaultColWidth="11.421875" defaultRowHeight="15"/>
  <cols>
    <col min="1" max="1" width="4.28125" style="0" customWidth="1"/>
    <col min="2" max="2" width="33.421875" style="0" customWidth="1"/>
    <col min="3" max="3" width="2.00390625" style="0" customWidth="1"/>
    <col min="4" max="6" width="8.421875" style="287" customWidth="1"/>
    <col min="7" max="7" width="2.140625" style="0" customWidth="1"/>
    <col min="8" max="10" width="8.57421875" style="27" customWidth="1"/>
    <col min="11" max="11" width="2.00390625" style="0" customWidth="1"/>
    <col min="12" max="12" width="11.421875" style="91" customWidth="1"/>
    <col min="13" max="13" width="10.421875" style="91" customWidth="1"/>
    <col min="14" max="14" width="10.57421875" style="91" customWidth="1"/>
    <col min="15" max="15" width="2.00390625" style="0" customWidth="1"/>
    <col min="16" max="18" width="8.57421875" style="26" customWidth="1"/>
    <col min="19" max="19" width="2.00390625" style="0" customWidth="1"/>
    <col min="20" max="22" width="8.57421875" style="18" customWidth="1"/>
    <col min="23" max="23" width="1.7109375" style="0" customWidth="1"/>
  </cols>
  <sheetData>
    <row r="1" spans="1:23" ht="37.5" customHeight="1" thickBot="1">
      <c r="A1" s="517" t="s">
        <v>109</v>
      </c>
      <c r="B1" s="517"/>
      <c r="C1" s="398"/>
      <c r="D1" s="428"/>
      <c r="E1" s="428"/>
      <c r="F1" s="428"/>
      <c r="G1" s="71"/>
      <c r="H1" s="72"/>
      <c r="I1" s="72"/>
      <c r="J1" s="72"/>
      <c r="K1" s="71"/>
      <c r="L1" s="281"/>
      <c r="M1" s="281"/>
      <c r="N1" s="281"/>
      <c r="O1" s="71"/>
      <c r="P1" s="71"/>
      <c r="Q1" s="71" t="s">
        <v>146</v>
      </c>
      <c r="R1" s="71"/>
      <c r="S1" s="71"/>
      <c r="T1" s="73"/>
      <c r="U1" s="73"/>
      <c r="V1" s="73"/>
      <c r="W1" s="71"/>
    </row>
    <row r="2" spans="1:23" ht="15.75" thickTop="1">
      <c r="A2" s="63"/>
      <c r="B2" s="63"/>
      <c r="C2" s="63"/>
      <c r="D2" s="429"/>
      <c r="E2" s="429"/>
      <c r="F2" s="429"/>
      <c r="G2" s="64"/>
      <c r="H2" s="65"/>
      <c r="I2" s="65"/>
      <c r="J2" s="65"/>
      <c r="K2" s="64"/>
      <c r="L2" s="282"/>
      <c r="M2" s="282"/>
      <c r="N2" s="282"/>
      <c r="O2" s="63"/>
      <c r="P2" s="66"/>
      <c r="Q2" s="66"/>
      <c r="R2" s="66"/>
      <c r="S2" s="64"/>
      <c r="T2" s="67"/>
      <c r="U2" s="67"/>
      <c r="V2" s="67"/>
      <c r="W2" s="64"/>
    </row>
    <row r="3" spans="1:23" ht="18" customHeight="1">
      <c r="A3" s="63"/>
      <c r="B3" s="63"/>
      <c r="C3" s="401"/>
      <c r="D3" s="536" t="s">
        <v>169</v>
      </c>
      <c r="E3" s="536"/>
      <c r="F3" s="536"/>
      <c r="G3" s="52"/>
      <c r="H3" s="534" t="s">
        <v>145</v>
      </c>
      <c r="I3" s="534"/>
      <c r="J3" s="534"/>
      <c r="K3" s="150"/>
      <c r="L3" s="533" t="s">
        <v>144</v>
      </c>
      <c r="M3" s="533"/>
      <c r="N3" s="533"/>
      <c r="O3" s="151"/>
      <c r="P3" s="535" t="s">
        <v>134</v>
      </c>
      <c r="Q3" s="535"/>
      <c r="R3" s="535"/>
      <c r="S3" s="52"/>
      <c r="T3" s="532" t="s">
        <v>143</v>
      </c>
      <c r="U3" s="532"/>
      <c r="V3" s="532"/>
      <c r="W3" s="68"/>
    </row>
    <row r="4" spans="1:23" ht="18" customHeight="1">
      <c r="A4" s="63"/>
      <c r="B4" s="63"/>
      <c r="C4" s="401"/>
      <c r="D4" s="430" t="s">
        <v>0</v>
      </c>
      <c r="E4" s="430" t="s">
        <v>2</v>
      </c>
      <c r="F4" s="430" t="s">
        <v>90</v>
      </c>
      <c r="G4" s="53"/>
      <c r="H4" s="57" t="s">
        <v>0</v>
      </c>
      <c r="I4" s="57" t="s">
        <v>2</v>
      </c>
      <c r="J4" s="57" t="s">
        <v>90</v>
      </c>
      <c r="K4" s="53"/>
      <c r="L4" s="283" t="s">
        <v>0</v>
      </c>
      <c r="M4" s="283" t="s">
        <v>2</v>
      </c>
      <c r="N4" s="283" t="s">
        <v>90</v>
      </c>
      <c r="O4" s="54"/>
      <c r="P4" s="152" t="s">
        <v>0</v>
      </c>
      <c r="Q4" s="152" t="s">
        <v>2</v>
      </c>
      <c r="R4" s="152" t="s">
        <v>90</v>
      </c>
      <c r="S4" s="153"/>
      <c r="T4" s="58" t="s">
        <v>0</v>
      </c>
      <c r="U4" s="58" t="s">
        <v>2</v>
      </c>
      <c r="V4" s="58" t="s">
        <v>90</v>
      </c>
      <c r="W4" s="69"/>
    </row>
    <row r="5" spans="1:23" ht="18" customHeight="1">
      <c r="A5" s="63"/>
      <c r="B5" s="63"/>
      <c r="C5" s="401"/>
      <c r="D5" s="431"/>
      <c r="E5" s="431"/>
      <c r="F5" s="431"/>
      <c r="G5" s="154"/>
      <c r="H5" s="155"/>
      <c r="I5" s="155"/>
      <c r="J5" s="155"/>
      <c r="K5" s="156"/>
      <c r="L5" s="529"/>
      <c r="M5" s="530"/>
      <c r="N5" s="531"/>
      <c r="O5" s="157"/>
      <c r="P5" s="543"/>
      <c r="Q5" s="544"/>
      <c r="R5" s="545"/>
      <c r="S5" s="158"/>
      <c r="T5" s="546"/>
      <c r="U5" s="547"/>
      <c r="V5" s="547"/>
      <c r="W5" s="70"/>
    </row>
    <row r="6" spans="1:23" ht="18" customHeight="1">
      <c r="A6" s="63"/>
      <c r="B6" s="30" t="s">
        <v>149</v>
      </c>
      <c r="C6" s="402"/>
      <c r="D6" s="432">
        <v>33.3</v>
      </c>
      <c r="E6" s="432">
        <v>37</v>
      </c>
      <c r="F6" s="433">
        <f aca="true" t="shared" si="0" ref="F6:F11">E6-D6</f>
        <v>3.700000000000003</v>
      </c>
      <c r="G6" s="159"/>
      <c r="H6" s="160">
        <v>29</v>
      </c>
      <c r="I6" s="160">
        <v>36</v>
      </c>
      <c r="J6" s="160">
        <f>I6-H6</f>
        <v>7</v>
      </c>
      <c r="K6" s="161"/>
      <c r="L6" s="162">
        <v>30.2</v>
      </c>
      <c r="M6" s="163">
        <v>30.7</v>
      </c>
      <c r="N6" s="164">
        <f>M6-L6</f>
        <v>0.5</v>
      </c>
      <c r="O6" s="165"/>
      <c r="P6" s="166"/>
      <c r="Q6" s="167"/>
      <c r="R6" s="168"/>
      <c r="S6" s="169"/>
      <c r="T6" s="170"/>
      <c r="U6" s="171"/>
      <c r="V6" s="171"/>
      <c r="W6" s="130"/>
    </row>
    <row r="7" spans="1:23" ht="18" customHeight="1">
      <c r="A7" s="63"/>
      <c r="B7" s="49" t="s">
        <v>91</v>
      </c>
      <c r="C7" s="403"/>
      <c r="D7" s="432">
        <v>130</v>
      </c>
      <c r="E7" s="432">
        <v>150</v>
      </c>
      <c r="F7" s="433">
        <f t="shared" si="0"/>
        <v>20</v>
      </c>
      <c r="G7" s="159"/>
      <c r="H7" s="160">
        <v>124</v>
      </c>
      <c r="I7" s="160">
        <v>154</v>
      </c>
      <c r="J7" s="160">
        <f>I7-H7</f>
        <v>30</v>
      </c>
      <c r="K7" s="161"/>
      <c r="L7" s="162">
        <v>124</v>
      </c>
      <c r="M7" s="163">
        <v>154.3</v>
      </c>
      <c r="N7" s="164">
        <f>M7-L7</f>
        <v>30.30000000000001</v>
      </c>
      <c r="O7" s="165"/>
      <c r="P7" s="172">
        <v>138</v>
      </c>
      <c r="Q7" s="173">
        <v>155.7</v>
      </c>
      <c r="R7" s="174">
        <v>17.7</v>
      </c>
      <c r="S7" s="169"/>
      <c r="T7" s="175">
        <v>116.54142000000002</v>
      </c>
      <c r="U7" s="176">
        <v>150.335</v>
      </c>
      <c r="V7" s="176">
        <v>33.793579999999984</v>
      </c>
      <c r="W7" s="131"/>
    </row>
    <row r="8" spans="1:23" ht="18" customHeight="1">
      <c r="A8" s="63"/>
      <c r="B8" s="50" t="s">
        <v>114</v>
      </c>
      <c r="C8" s="404"/>
      <c r="D8" s="432">
        <v>10</v>
      </c>
      <c r="E8" s="432">
        <v>12.4</v>
      </c>
      <c r="F8" s="433">
        <f t="shared" si="0"/>
        <v>2.4000000000000004</v>
      </c>
      <c r="G8" s="159"/>
      <c r="H8" s="160">
        <v>11.2</v>
      </c>
      <c r="I8" s="160">
        <v>15.4</v>
      </c>
      <c r="J8" s="160">
        <f>I8-H8</f>
        <v>4.200000000000001</v>
      </c>
      <c r="K8" s="161"/>
      <c r="L8" s="162">
        <v>9.2</v>
      </c>
      <c r="M8" s="163">
        <v>15.4</v>
      </c>
      <c r="N8" s="164">
        <f aca="true" t="shared" si="1" ref="N8:N41">M8-L8</f>
        <v>6.200000000000001</v>
      </c>
      <c r="O8" s="165"/>
      <c r="P8" s="172">
        <v>7.2</v>
      </c>
      <c r="Q8" s="173">
        <v>11.1</v>
      </c>
      <c r="R8" s="174">
        <v>3.9</v>
      </c>
      <c r="S8" s="169"/>
      <c r="T8" s="175">
        <v>11.75849</v>
      </c>
      <c r="U8" s="176">
        <v>7.522</v>
      </c>
      <c r="V8" s="176">
        <v>-4.23649</v>
      </c>
      <c r="W8" s="131"/>
    </row>
    <row r="9" spans="1:23" ht="18" customHeight="1">
      <c r="A9" s="63"/>
      <c r="B9" s="49" t="s">
        <v>92</v>
      </c>
      <c r="C9" s="403"/>
      <c r="D9" s="432">
        <v>52.9</v>
      </c>
      <c r="E9" s="432">
        <v>83.7</v>
      </c>
      <c r="F9" s="433">
        <f t="shared" si="0"/>
        <v>30.800000000000004</v>
      </c>
      <c r="G9" s="159"/>
      <c r="H9" s="160">
        <v>53</v>
      </c>
      <c r="I9" s="160">
        <v>84</v>
      </c>
      <c r="J9" s="160">
        <f>I9-H9</f>
        <v>31</v>
      </c>
      <c r="K9" s="161"/>
      <c r="L9" s="162">
        <v>53.9</v>
      </c>
      <c r="M9" s="163">
        <v>83.8</v>
      </c>
      <c r="N9" s="164">
        <f t="shared" si="1"/>
        <v>29.9</v>
      </c>
      <c r="O9" s="165"/>
      <c r="P9" s="172">
        <v>48.6</v>
      </c>
      <c r="Q9" s="173">
        <v>75.9</v>
      </c>
      <c r="R9" s="174">
        <v>27.3</v>
      </c>
      <c r="S9" s="169"/>
      <c r="T9" s="175">
        <v>62.771930000000005</v>
      </c>
      <c r="U9" s="176">
        <v>84.885</v>
      </c>
      <c r="V9" s="176">
        <v>22.113069999999993</v>
      </c>
      <c r="W9" s="131"/>
    </row>
    <row r="10" spans="1:23" ht="18" customHeight="1">
      <c r="A10" s="63"/>
      <c r="B10" s="51" t="s">
        <v>93</v>
      </c>
      <c r="C10" s="403"/>
      <c r="D10" s="432">
        <v>137.2</v>
      </c>
      <c r="E10" s="432">
        <v>181.7</v>
      </c>
      <c r="F10" s="433">
        <f t="shared" si="0"/>
        <v>44.5</v>
      </c>
      <c r="G10" s="159"/>
      <c r="H10" s="160">
        <v>151.8</v>
      </c>
      <c r="I10" s="160">
        <v>171</v>
      </c>
      <c r="J10" s="160">
        <f>I10-H10</f>
        <v>19.19999999999999</v>
      </c>
      <c r="K10" s="161"/>
      <c r="L10" s="177">
        <v>139.7</v>
      </c>
      <c r="M10" s="178">
        <v>167.4</v>
      </c>
      <c r="N10" s="164">
        <f t="shared" si="1"/>
        <v>27.700000000000017</v>
      </c>
      <c r="O10" s="165"/>
      <c r="P10" s="179">
        <v>133.4</v>
      </c>
      <c r="Q10" s="180">
        <v>174.7</v>
      </c>
      <c r="R10" s="181">
        <v>41.3</v>
      </c>
      <c r="S10" s="169"/>
      <c r="T10" s="182">
        <v>124.99591000000001</v>
      </c>
      <c r="U10" s="183">
        <v>152.122</v>
      </c>
      <c r="V10" s="183">
        <v>27.126089999999998</v>
      </c>
      <c r="W10" s="131"/>
    </row>
    <row r="11" spans="1:23" ht="18" customHeight="1">
      <c r="A11" s="32" t="s">
        <v>35</v>
      </c>
      <c r="B11" s="48"/>
      <c r="C11" s="405"/>
      <c r="D11" s="434">
        <f>SUM(D6:D10)</f>
        <v>363.4</v>
      </c>
      <c r="E11" s="434">
        <f>SUM(E6:E10)</f>
        <v>464.8</v>
      </c>
      <c r="F11" s="437">
        <f t="shared" si="0"/>
        <v>101.40000000000003</v>
      </c>
      <c r="G11" s="184"/>
      <c r="H11" s="185">
        <f>SUM(H6:H10)</f>
        <v>369</v>
      </c>
      <c r="I11" s="185">
        <f>SUM(I6:I10)</f>
        <v>460.4</v>
      </c>
      <c r="J11" s="185">
        <f>SUM(J6:J10)</f>
        <v>91.39999999999999</v>
      </c>
      <c r="K11" s="184"/>
      <c r="L11" s="186">
        <f>SUM(L6:L10)</f>
        <v>357</v>
      </c>
      <c r="M11" s="187">
        <f>SUM(M6:M10)</f>
        <v>451.6</v>
      </c>
      <c r="N11" s="188">
        <f t="shared" si="1"/>
        <v>94.60000000000002</v>
      </c>
      <c r="O11" s="184"/>
      <c r="P11" s="189">
        <f>SUM(P7:P10)</f>
        <v>327.2</v>
      </c>
      <c r="Q11" s="190">
        <f>SUM(Q7:Q10)</f>
        <v>417.4</v>
      </c>
      <c r="R11" s="191">
        <v>90.2</v>
      </c>
      <c r="S11" s="192"/>
      <c r="T11" s="193">
        <v>304.30926</v>
      </c>
      <c r="U11" s="194">
        <v>387.342</v>
      </c>
      <c r="V11" s="194">
        <v>83.03273999999999</v>
      </c>
      <c r="W11" s="132"/>
    </row>
    <row r="12" spans="1:23" ht="7.5" customHeight="1">
      <c r="A12" s="63"/>
      <c r="B12" s="63"/>
      <c r="C12" s="401"/>
      <c r="D12" s="435"/>
      <c r="E12" s="435"/>
      <c r="F12" s="431"/>
      <c r="G12" s="159"/>
      <c r="H12" s="195"/>
      <c r="I12" s="195"/>
      <c r="J12" s="195"/>
      <c r="K12" s="161"/>
      <c r="L12" s="529"/>
      <c r="M12" s="530"/>
      <c r="N12" s="531"/>
      <c r="O12" s="165"/>
      <c r="P12" s="526"/>
      <c r="Q12" s="527"/>
      <c r="R12" s="528"/>
      <c r="S12" s="169"/>
      <c r="T12" s="524"/>
      <c r="U12" s="525"/>
      <c r="V12" s="525"/>
      <c r="W12" s="131"/>
    </row>
    <row r="13" spans="1:23" ht="18" customHeight="1">
      <c r="A13" s="63"/>
      <c r="B13" s="49" t="s">
        <v>94</v>
      </c>
      <c r="C13" s="403"/>
      <c r="D13" s="432">
        <v>0</v>
      </c>
      <c r="E13" s="432">
        <v>0</v>
      </c>
      <c r="F13" s="433">
        <f>E13-D13</f>
        <v>0</v>
      </c>
      <c r="G13" s="159"/>
      <c r="H13" s="160">
        <v>0</v>
      </c>
      <c r="I13" s="160">
        <v>0</v>
      </c>
      <c r="J13" s="160">
        <f aca="true" t="shared" si="2" ref="J13:J18">I13-H13</f>
        <v>0</v>
      </c>
      <c r="K13" s="161"/>
      <c r="L13" s="162">
        <v>50.2</v>
      </c>
      <c r="M13" s="163">
        <v>39.1</v>
      </c>
      <c r="N13" s="164">
        <f t="shared" si="1"/>
        <v>-11.100000000000001</v>
      </c>
      <c r="O13" s="165"/>
      <c r="P13" s="172">
        <v>71.6</v>
      </c>
      <c r="Q13" s="173">
        <v>52.1</v>
      </c>
      <c r="R13" s="55" t="s">
        <v>136</v>
      </c>
      <c r="S13" s="169"/>
      <c r="T13" s="175">
        <v>66.43387</v>
      </c>
      <c r="U13" s="176">
        <v>71.4415</v>
      </c>
      <c r="V13" s="176">
        <v>5.007630000000004</v>
      </c>
      <c r="W13" s="131"/>
    </row>
    <row r="14" spans="1:23" ht="18" customHeight="1">
      <c r="A14" s="63"/>
      <c r="B14" s="49" t="s">
        <v>95</v>
      </c>
      <c r="C14" s="403"/>
      <c r="D14" s="432">
        <v>0</v>
      </c>
      <c r="E14" s="432">
        <v>30.1</v>
      </c>
      <c r="F14" s="433">
        <f aca="true" t="shared" si="3" ref="F14:F19">E14-D14</f>
        <v>30.1</v>
      </c>
      <c r="G14" s="159"/>
      <c r="H14" s="160">
        <v>0</v>
      </c>
      <c r="I14" s="160">
        <v>29</v>
      </c>
      <c r="J14" s="160">
        <f t="shared" si="2"/>
        <v>29</v>
      </c>
      <c r="K14" s="161"/>
      <c r="L14" s="162">
        <v>0</v>
      </c>
      <c r="M14" s="163">
        <v>28.9</v>
      </c>
      <c r="N14" s="164">
        <f t="shared" si="1"/>
        <v>28.9</v>
      </c>
      <c r="O14" s="165"/>
      <c r="P14" s="172">
        <v>0</v>
      </c>
      <c r="Q14" s="173">
        <v>29.8</v>
      </c>
      <c r="R14" s="56">
        <v>29.8</v>
      </c>
      <c r="S14" s="169"/>
      <c r="T14" s="175">
        <v>0</v>
      </c>
      <c r="U14" s="176">
        <v>0</v>
      </c>
      <c r="V14" s="176">
        <v>0</v>
      </c>
      <c r="W14" s="131"/>
    </row>
    <row r="15" spans="1:23" ht="18" customHeight="1">
      <c r="A15" s="63"/>
      <c r="B15" s="50" t="s">
        <v>154</v>
      </c>
      <c r="C15" s="404"/>
      <c r="D15" s="432">
        <v>2.3</v>
      </c>
      <c r="E15" s="432">
        <v>2.9</v>
      </c>
      <c r="F15" s="433">
        <f t="shared" si="3"/>
        <v>0.6000000000000001</v>
      </c>
      <c r="G15" s="159"/>
      <c r="H15" s="160">
        <v>2</v>
      </c>
      <c r="I15" s="160">
        <v>2.1</v>
      </c>
      <c r="J15" s="160">
        <f t="shared" si="2"/>
        <v>0.10000000000000009</v>
      </c>
      <c r="K15" s="161"/>
      <c r="L15" s="162">
        <v>2</v>
      </c>
      <c r="M15" s="163">
        <v>2.1</v>
      </c>
      <c r="N15" s="164">
        <f t="shared" si="1"/>
        <v>0.10000000000000009</v>
      </c>
      <c r="O15" s="165"/>
      <c r="P15" s="172">
        <v>2.9</v>
      </c>
      <c r="Q15" s="173">
        <v>3</v>
      </c>
      <c r="R15" s="56">
        <v>0.1</v>
      </c>
      <c r="S15" s="169"/>
      <c r="T15" s="175">
        <v>2.8766</v>
      </c>
      <c r="U15" s="176">
        <v>2.5</v>
      </c>
      <c r="V15" s="176">
        <v>-0.37659999999999993</v>
      </c>
      <c r="W15" s="131"/>
    </row>
    <row r="16" spans="1:23" ht="18" customHeight="1">
      <c r="A16" s="63"/>
      <c r="B16" s="49" t="s">
        <v>96</v>
      </c>
      <c r="C16" s="403"/>
      <c r="D16" s="432">
        <v>3.7</v>
      </c>
      <c r="E16" s="432">
        <v>0</v>
      </c>
      <c r="F16" s="433">
        <f t="shared" si="3"/>
        <v>-3.7</v>
      </c>
      <c r="G16" s="159"/>
      <c r="H16" s="160">
        <v>4.8</v>
      </c>
      <c r="I16" s="160">
        <v>0</v>
      </c>
      <c r="J16" s="160">
        <f t="shared" si="2"/>
        <v>-4.8</v>
      </c>
      <c r="K16" s="161"/>
      <c r="L16" s="162">
        <v>11.8</v>
      </c>
      <c r="M16" s="163">
        <v>0</v>
      </c>
      <c r="N16" s="164">
        <f t="shared" si="1"/>
        <v>-11.8</v>
      </c>
      <c r="O16" s="165"/>
      <c r="P16" s="172">
        <v>3.8</v>
      </c>
      <c r="Q16" s="173">
        <v>0</v>
      </c>
      <c r="R16" s="55" t="s">
        <v>137</v>
      </c>
      <c r="S16" s="169"/>
      <c r="T16" s="175">
        <v>12.84504</v>
      </c>
      <c r="U16" s="176">
        <v>0</v>
      </c>
      <c r="V16" s="176">
        <v>-12.84504</v>
      </c>
      <c r="W16" s="131"/>
    </row>
    <row r="17" spans="1:23" ht="18" customHeight="1">
      <c r="A17" s="63"/>
      <c r="B17" s="49" t="s">
        <v>97</v>
      </c>
      <c r="C17" s="403"/>
      <c r="D17" s="436">
        <v>0</v>
      </c>
      <c r="E17" s="436">
        <v>22.7</v>
      </c>
      <c r="F17" s="433">
        <f t="shared" si="3"/>
        <v>22.7</v>
      </c>
      <c r="G17" s="159"/>
      <c r="H17" s="160">
        <v>0</v>
      </c>
      <c r="I17" s="160">
        <v>23.1</v>
      </c>
      <c r="J17" s="160">
        <f t="shared" si="2"/>
        <v>23.1</v>
      </c>
      <c r="K17" s="161"/>
      <c r="L17" s="162">
        <v>0</v>
      </c>
      <c r="M17" s="163">
        <v>23.1</v>
      </c>
      <c r="N17" s="164">
        <f t="shared" si="1"/>
        <v>23.1</v>
      </c>
      <c r="O17" s="165"/>
      <c r="P17" s="172">
        <v>0</v>
      </c>
      <c r="Q17" s="173">
        <v>23.5</v>
      </c>
      <c r="R17" s="56">
        <v>23.5</v>
      </c>
      <c r="S17" s="169"/>
      <c r="T17" s="175">
        <v>0</v>
      </c>
      <c r="U17" s="176">
        <v>25.462</v>
      </c>
      <c r="V17" s="176">
        <v>25.462</v>
      </c>
      <c r="W17" s="131"/>
    </row>
    <row r="18" spans="1:23" ht="18" customHeight="1">
      <c r="A18" s="63"/>
      <c r="B18" s="51" t="s">
        <v>98</v>
      </c>
      <c r="C18" s="403"/>
      <c r="D18" s="432">
        <v>27.2</v>
      </c>
      <c r="E18" s="432">
        <v>22.5</v>
      </c>
      <c r="F18" s="433">
        <f t="shared" si="3"/>
        <v>-4.699999999999999</v>
      </c>
      <c r="G18" s="159"/>
      <c r="H18" s="160">
        <v>26.1</v>
      </c>
      <c r="I18" s="160">
        <v>21.5</v>
      </c>
      <c r="J18" s="160">
        <f t="shared" si="2"/>
        <v>-4.600000000000001</v>
      </c>
      <c r="K18" s="161"/>
      <c r="L18" s="162">
        <v>26.1</v>
      </c>
      <c r="M18" s="163">
        <v>21.5</v>
      </c>
      <c r="N18" s="164">
        <f t="shared" si="1"/>
        <v>-4.600000000000001</v>
      </c>
      <c r="O18" s="165"/>
      <c r="P18" s="172">
        <v>27.3</v>
      </c>
      <c r="Q18" s="173">
        <v>20.1</v>
      </c>
      <c r="R18" s="55" t="s">
        <v>138</v>
      </c>
      <c r="S18" s="169"/>
      <c r="T18" s="175">
        <v>24.650689999999997</v>
      </c>
      <c r="U18" s="176">
        <v>19.715</v>
      </c>
      <c r="V18" s="176">
        <v>-4.935689999999998</v>
      </c>
      <c r="W18" s="131"/>
    </row>
    <row r="19" spans="1:23" ht="18" customHeight="1">
      <c r="A19" s="32" t="s">
        <v>37</v>
      </c>
      <c r="B19" s="48"/>
      <c r="C19" s="405"/>
      <c r="D19" s="434">
        <f>SUM(D13:D18)</f>
        <v>33.2</v>
      </c>
      <c r="E19" s="434">
        <f>SUM(E13:E18)</f>
        <v>78.2</v>
      </c>
      <c r="F19" s="437">
        <f t="shared" si="3"/>
        <v>45</v>
      </c>
      <c r="G19" s="184"/>
      <c r="H19" s="185">
        <f>SUM(H13:H18)</f>
        <v>32.9</v>
      </c>
      <c r="I19" s="185">
        <f>SUM(I13:I18)</f>
        <v>75.7</v>
      </c>
      <c r="J19" s="185">
        <f>SUM(J13:J18)</f>
        <v>42.800000000000004</v>
      </c>
      <c r="K19" s="184"/>
      <c r="L19" s="186">
        <f>SUM(L13:L18)</f>
        <v>90.1</v>
      </c>
      <c r="M19" s="187">
        <f>SUM(M13:M18)</f>
        <v>114.69999999999999</v>
      </c>
      <c r="N19" s="188">
        <f t="shared" si="1"/>
        <v>24.599999999999994</v>
      </c>
      <c r="O19" s="184"/>
      <c r="P19" s="189">
        <f>SUM(P13:P18)</f>
        <v>105.6</v>
      </c>
      <c r="Q19" s="190">
        <f>SUM(Q13:Q18)</f>
        <v>128.5</v>
      </c>
      <c r="R19" s="191">
        <v>22.9</v>
      </c>
      <c r="S19" s="192"/>
      <c r="T19" s="193">
        <v>106.8062</v>
      </c>
      <c r="U19" s="194">
        <v>119.1185</v>
      </c>
      <c r="V19" s="194">
        <v>12.312300000000002</v>
      </c>
      <c r="W19" s="132"/>
    </row>
    <row r="20" spans="1:23" ht="7.5" customHeight="1">
      <c r="A20" s="63"/>
      <c r="B20" s="63"/>
      <c r="C20" s="401"/>
      <c r="D20" s="435"/>
      <c r="E20" s="435"/>
      <c r="F20" s="431"/>
      <c r="G20" s="159"/>
      <c r="H20" s="195"/>
      <c r="I20" s="195"/>
      <c r="J20" s="195"/>
      <c r="K20" s="161"/>
      <c r="L20" s="529"/>
      <c r="M20" s="530"/>
      <c r="N20" s="531"/>
      <c r="O20" s="165"/>
      <c r="P20" s="526"/>
      <c r="Q20" s="527"/>
      <c r="R20" s="528"/>
      <c r="S20" s="169"/>
      <c r="T20" s="524"/>
      <c r="U20" s="525"/>
      <c r="V20" s="525"/>
      <c r="W20" s="131"/>
    </row>
    <row r="21" spans="1:23" ht="18" customHeight="1">
      <c r="A21" s="59"/>
      <c r="B21" s="49" t="s">
        <v>99</v>
      </c>
      <c r="C21" s="403"/>
      <c r="D21" s="446" t="s">
        <v>173</v>
      </c>
      <c r="E21" s="446" t="s">
        <v>174</v>
      </c>
      <c r="F21" s="438" t="s">
        <v>175</v>
      </c>
      <c r="G21" s="159"/>
      <c r="H21" s="160">
        <v>0</v>
      </c>
      <c r="I21" s="160">
        <v>0</v>
      </c>
      <c r="J21" s="160">
        <f>I21-H21</f>
        <v>0</v>
      </c>
      <c r="K21" s="161"/>
      <c r="L21" s="162">
        <v>0</v>
      </c>
      <c r="M21" s="163">
        <v>0</v>
      </c>
      <c r="N21" s="164">
        <f t="shared" si="1"/>
        <v>0</v>
      </c>
      <c r="O21" s="165"/>
      <c r="P21" s="172">
        <v>0</v>
      </c>
      <c r="Q21" s="173">
        <v>0</v>
      </c>
      <c r="R21" s="174">
        <v>0</v>
      </c>
      <c r="S21" s="169"/>
      <c r="T21" s="175">
        <v>19.86429</v>
      </c>
      <c r="U21" s="176">
        <v>4.1287</v>
      </c>
      <c r="V21" s="176">
        <v>-15.73559</v>
      </c>
      <c r="W21" s="131"/>
    </row>
    <row r="22" spans="1:23" ht="18" customHeight="1">
      <c r="A22" s="59"/>
      <c r="B22" s="49" t="s">
        <v>100</v>
      </c>
      <c r="C22" s="403"/>
      <c r="D22" s="432">
        <v>0</v>
      </c>
      <c r="E22" s="432">
        <v>10.2</v>
      </c>
      <c r="F22" s="433">
        <f>E22-D22</f>
        <v>10.2</v>
      </c>
      <c r="G22" s="159"/>
      <c r="H22" s="160">
        <v>0</v>
      </c>
      <c r="I22" s="160">
        <v>10</v>
      </c>
      <c r="J22" s="160">
        <f>I22-H22</f>
        <v>10</v>
      </c>
      <c r="K22" s="161"/>
      <c r="L22" s="162">
        <v>0</v>
      </c>
      <c r="M22" s="163">
        <v>9.8</v>
      </c>
      <c r="N22" s="164">
        <f t="shared" si="1"/>
        <v>9.8</v>
      </c>
      <c r="O22" s="165"/>
      <c r="P22" s="172">
        <v>4.9</v>
      </c>
      <c r="Q22" s="173">
        <v>13.5</v>
      </c>
      <c r="R22" s="174">
        <v>8.6</v>
      </c>
      <c r="S22" s="169"/>
      <c r="T22" s="175">
        <v>5.1515</v>
      </c>
      <c r="U22" s="176">
        <v>15.453</v>
      </c>
      <c r="V22" s="176">
        <v>10.3015</v>
      </c>
      <c r="W22" s="131"/>
    </row>
    <row r="23" spans="1:23" ht="18" customHeight="1">
      <c r="A23" s="59"/>
      <c r="B23" s="49" t="s">
        <v>101</v>
      </c>
      <c r="C23" s="403"/>
      <c r="D23" s="432">
        <v>0</v>
      </c>
      <c r="E23" s="432">
        <v>2.9</v>
      </c>
      <c r="F23" s="433">
        <f>E23-D23</f>
        <v>2.9</v>
      </c>
      <c r="G23" s="159"/>
      <c r="H23" s="160">
        <v>0</v>
      </c>
      <c r="I23" s="160">
        <v>3</v>
      </c>
      <c r="J23" s="160">
        <f>I23-H23</f>
        <v>3</v>
      </c>
      <c r="K23" s="161"/>
      <c r="L23" s="162">
        <v>0</v>
      </c>
      <c r="M23" s="163">
        <v>4.4</v>
      </c>
      <c r="N23" s="164">
        <f t="shared" si="1"/>
        <v>4.4</v>
      </c>
      <c r="O23" s="165"/>
      <c r="P23" s="172">
        <v>1.5</v>
      </c>
      <c r="Q23" s="173">
        <v>4.8</v>
      </c>
      <c r="R23" s="174">
        <v>3.3</v>
      </c>
      <c r="S23" s="169"/>
      <c r="T23" s="175">
        <v>2.65725</v>
      </c>
      <c r="U23" s="176">
        <v>5.283</v>
      </c>
      <c r="V23" s="176">
        <v>2.62575</v>
      </c>
      <c r="W23" s="131"/>
    </row>
    <row r="24" spans="1:23" ht="18" customHeight="1">
      <c r="A24" s="59"/>
      <c r="B24" s="49" t="s">
        <v>102</v>
      </c>
      <c r="C24" s="403"/>
      <c r="D24" s="432">
        <v>0</v>
      </c>
      <c r="E24" s="432">
        <v>0.3</v>
      </c>
      <c r="F24" s="433">
        <f>E24-D24</f>
        <v>0.3</v>
      </c>
      <c r="G24" s="159"/>
      <c r="H24" s="160">
        <v>0</v>
      </c>
      <c r="I24" s="160">
        <v>3.5</v>
      </c>
      <c r="J24" s="160">
        <f>I24-H24</f>
        <v>3.5</v>
      </c>
      <c r="K24" s="161"/>
      <c r="L24" s="162">
        <v>0</v>
      </c>
      <c r="M24" s="163">
        <v>7</v>
      </c>
      <c r="N24" s="164">
        <f t="shared" si="1"/>
        <v>7</v>
      </c>
      <c r="O24" s="165"/>
      <c r="P24" s="172">
        <v>3.3</v>
      </c>
      <c r="Q24" s="173">
        <v>6.6</v>
      </c>
      <c r="R24" s="174">
        <v>3.3</v>
      </c>
      <c r="S24" s="169"/>
      <c r="T24" s="175">
        <v>3.792</v>
      </c>
      <c r="U24" s="176">
        <v>7.614</v>
      </c>
      <c r="V24" s="176">
        <v>3.822</v>
      </c>
      <c r="W24" s="131"/>
    </row>
    <row r="25" spans="1:23" ht="18" customHeight="1">
      <c r="A25" s="59"/>
      <c r="B25" s="51" t="s">
        <v>103</v>
      </c>
      <c r="C25" s="403"/>
      <c r="D25" s="432">
        <v>9.2</v>
      </c>
      <c r="E25" s="432">
        <v>6.2</v>
      </c>
      <c r="F25" s="433">
        <f>E25-D25</f>
        <v>-2.999999999999999</v>
      </c>
      <c r="G25" s="159"/>
      <c r="H25" s="160">
        <v>9</v>
      </c>
      <c r="I25" s="160">
        <v>6</v>
      </c>
      <c r="J25" s="160">
        <f>I25-H25</f>
        <v>-3</v>
      </c>
      <c r="K25" s="161"/>
      <c r="L25" s="162">
        <v>0</v>
      </c>
      <c r="M25" s="163">
        <v>0</v>
      </c>
      <c r="N25" s="164">
        <f t="shared" si="1"/>
        <v>0</v>
      </c>
      <c r="O25" s="165"/>
      <c r="P25" s="172">
        <v>2.9</v>
      </c>
      <c r="Q25" s="173">
        <v>0.4</v>
      </c>
      <c r="R25" s="55" t="s">
        <v>135</v>
      </c>
      <c r="S25" s="169"/>
      <c r="T25" s="175">
        <v>0</v>
      </c>
      <c r="U25" s="176">
        <v>0</v>
      </c>
      <c r="V25" s="176">
        <v>0</v>
      </c>
      <c r="W25" s="131"/>
    </row>
    <row r="26" spans="1:23" ht="18" customHeight="1">
      <c r="A26" s="489" t="s">
        <v>104</v>
      </c>
      <c r="B26" s="490"/>
      <c r="C26" s="406"/>
      <c r="D26" s="439">
        <f>SUM(D22:D25)</f>
        <v>9.2</v>
      </c>
      <c r="E26" s="439">
        <f>SUM(E22:E25)</f>
        <v>19.6</v>
      </c>
      <c r="F26" s="440">
        <f>E26-D26</f>
        <v>10.400000000000002</v>
      </c>
      <c r="G26" s="184"/>
      <c r="H26" s="185">
        <f>SUM(H21:H25)</f>
        <v>9</v>
      </c>
      <c r="I26" s="185">
        <f>SUM(I21:I25)</f>
        <v>22.5</v>
      </c>
      <c r="J26" s="185">
        <f>SUM(J21:J25)</f>
        <v>13.5</v>
      </c>
      <c r="K26" s="184"/>
      <c r="L26" s="186">
        <f>SUM(L21:L25)</f>
        <v>0</v>
      </c>
      <c r="M26" s="187">
        <f>SUM(M21:M25)</f>
        <v>21.200000000000003</v>
      </c>
      <c r="N26" s="188">
        <f t="shared" si="1"/>
        <v>21.200000000000003</v>
      </c>
      <c r="O26" s="184"/>
      <c r="P26" s="189">
        <f>SUM(P21:P25)</f>
        <v>12.6</v>
      </c>
      <c r="Q26" s="190">
        <f>SUM(Q21:Q25)</f>
        <v>25.299999999999997</v>
      </c>
      <c r="R26" s="191">
        <v>12.7</v>
      </c>
      <c r="S26" s="192"/>
      <c r="T26" s="193">
        <v>31.465040000000002</v>
      </c>
      <c r="U26" s="194">
        <v>32.4787</v>
      </c>
      <c r="V26" s="194">
        <v>1.0136599999999998</v>
      </c>
      <c r="W26" s="132"/>
    </row>
    <row r="27" spans="1:23" ht="7.5" customHeight="1">
      <c r="A27" s="63"/>
      <c r="B27" s="63"/>
      <c r="C27" s="401"/>
      <c r="D27" s="435"/>
      <c r="E27" s="435"/>
      <c r="F27" s="431"/>
      <c r="G27" s="159"/>
      <c r="H27" s="195"/>
      <c r="I27" s="195"/>
      <c r="J27" s="195"/>
      <c r="K27" s="161"/>
      <c r="L27" s="529"/>
      <c r="M27" s="530"/>
      <c r="N27" s="531"/>
      <c r="O27" s="165"/>
      <c r="P27" s="526"/>
      <c r="Q27" s="527"/>
      <c r="R27" s="528"/>
      <c r="S27" s="169"/>
      <c r="T27" s="524"/>
      <c r="U27" s="525"/>
      <c r="V27" s="525"/>
      <c r="W27" s="131"/>
    </row>
    <row r="28" spans="1:23" ht="18" customHeight="1">
      <c r="A28" s="63"/>
      <c r="B28" s="49" t="s">
        <v>150</v>
      </c>
      <c r="C28" s="403"/>
      <c r="D28" s="432">
        <v>0</v>
      </c>
      <c r="E28" s="432">
        <v>10.2</v>
      </c>
      <c r="F28" s="433">
        <f>E28-D28</f>
        <v>10.2</v>
      </c>
      <c r="G28" s="159"/>
      <c r="H28" s="160">
        <v>0</v>
      </c>
      <c r="I28" s="160">
        <v>10</v>
      </c>
      <c r="J28" s="160">
        <f>I28-H28</f>
        <v>10</v>
      </c>
      <c r="K28" s="161"/>
      <c r="L28" s="162">
        <v>0</v>
      </c>
      <c r="M28" s="163">
        <v>9.9</v>
      </c>
      <c r="N28" s="164">
        <f t="shared" si="1"/>
        <v>9.9</v>
      </c>
      <c r="O28" s="165"/>
      <c r="P28" s="172"/>
      <c r="Q28" s="173"/>
      <c r="R28" s="174"/>
      <c r="S28" s="169"/>
      <c r="T28" s="175">
        <v>0</v>
      </c>
      <c r="U28" s="176">
        <v>73.14232000000001</v>
      </c>
      <c r="V28" s="176">
        <v>73.14232000000001</v>
      </c>
      <c r="W28" s="131"/>
    </row>
    <row r="29" spans="1:23" ht="18" customHeight="1">
      <c r="A29" s="63"/>
      <c r="B29" s="61" t="s">
        <v>117</v>
      </c>
      <c r="C29" s="404"/>
      <c r="D29" s="432">
        <v>0</v>
      </c>
      <c r="E29" s="432">
        <v>143.2</v>
      </c>
      <c r="F29" s="433">
        <f>E29-D29</f>
        <v>143.2</v>
      </c>
      <c r="G29" s="159"/>
      <c r="H29" s="160">
        <v>0</v>
      </c>
      <c r="I29" s="160">
        <v>138</v>
      </c>
      <c r="J29" s="160">
        <f>I29-H29</f>
        <v>138</v>
      </c>
      <c r="K29" s="161"/>
      <c r="L29" s="162">
        <v>0</v>
      </c>
      <c r="M29" s="163">
        <v>138.5</v>
      </c>
      <c r="N29" s="164">
        <f t="shared" si="1"/>
        <v>138.5</v>
      </c>
      <c r="O29" s="165"/>
      <c r="P29" s="172">
        <v>0</v>
      </c>
      <c r="Q29" s="173">
        <v>137.8</v>
      </c>
      <c r="R29" s="174">
        <v>137.8</v>
      </c>
      <c r="S29" s="169"/>
      <c r="T29" s="175">
        <v>0</v>
      </c>
      <c r="U29" s="176">
        <v>50.237</v>
      </c>
      <c r="V29" s="176">
        <v>50.237</v>
      </c>
      <c r="W29" s="131"/>
    </row>
    <row r="30" spans="1:23" ht="18" customHeight="1">
      <c r="A30" s="539" t="s">
        <v>105</v>
      </c>
      <c r="B30" s="540"/>
      <c r="C30" s="407"/>
      <c r="D30" s="439">
        <f>SUM(D28:D29)</f>
        <v>0</v>
      </c>
      <c r="E30" s="439">
        <f>SUM(E28:E29)</f>
        <v>153.39999999999998</v>
      </c>
      <c r="F30" s="441">
        <f>E30-D30</f>
        <v>153.39999999999998</v>
      </c>
      <c r="G30" s="184"/>
      <c r="H30" s="185">
        <f>SUM(H28:H29)</f>
        <v>0</v>
      </c>
      <c r="I30" s="185">
        <f>SUM(I28:I29)</f>
        <v>148</v>
      </c>
      <c r="J30" s="185">
        <f>SUM(J28:J29)</f>
        <v>148</v>
      </c>
      <c r="K30" s="184"/>
      <c r="L30" s="186">
        <f>SUM(L28:L29)</f>
        <v>0</v>
      </c>
      <c r="M30" s="187">
        <f>SUM(M28:M29)</f>
        <v>148.4</v>
      </c>
      <c r="N30" s="188">
        <f t="shared" si="1"/>
        <v>148.4</v>
      </c>
      <c r="O30" s="184"/>
      <c r="P30" s="189">
        <v>0</v>
      </c>
      <c r="Q30" s="190">
        <v>137.8</v>
      </c>
      <c r="R30" s="191">
        <v>137.8</v>
      </c>
      <c r="S30" s="192"/>
      <c r="T30" s="193">
        <v>0</v>
      </c>
      <c r="U30" s="194">
        <v>123.37932</v>
      </c>
      <c r="V30" s="194">
        <v>123.37932</v>
      </c>
      <c r="W30" s="132"/>
    </row>
    <row r="31" spans="1:23" ht="7.5" customHeight="1">
      <c r="A31" s="63"/>
      <c r="B31" s="129"/>
      <c r="C31" s="408"/>
      <c r="D31" s="442"/>
      <c r="E31" s="443"/>
      <c r="F31" s="444"/>
      <c r="G31" s="159"/>
      <c r="H31" s="196"/>
      <c r="I31" s="160"/>
      <c r="J31" s="197"/>
      <c r="K31" s="161"/>
      <c r="L31" s="529"/>
      <c r="M31" s="530"/>
      <c r="N31" s="531"/>
      <c r="O31" s="165"/>
      <c r="P31" s="172"/>
      <c r="Q31" s="173"/>
      <c r="R31" s="174"/>
      <c r="S31" s="169"/>
      <c r="T31" s="524"/>
      <c r="U31" s="525"/>
      <c r="V31" s="542"/>
      <c r="W31" s="131"/>
    </row>
    <row r="32" spans="1:23" ht="18" customHeight="1">
      <c r="A32" s="63"/>
      <c r="B32" s="51" t="s">
        <v>106</v>
      </c>
      <c r="C32" s="403"/>
      <c r="D32" s="432">
        <v>0</v>
      </c>
      <c r="E32" s="432">
        <v>62.3</v>
      </c>
      <c r="F32" s="433">
        <f>E32-D32</f>
        <v>62.3</v>
      </c>
      <c r="G32" s="159"/>
      <c r="H32" s="160">
        <v>0</v>
      </c>
      <c r="I32" s="160">
        <v>64.5</v>
      </c>
      <c r="J32" s="160">
        <f>I32-H32</f>
        <v>64.5</v>
      </c>
      <c r="K32" s="161"/>
      <c r="L32" s="162">
        <v>0</v>
      </c>
      <c r="M32" s="163">
        <v>64.6</v>
      </c>
      <c r="N32" s="164">
        <f t="shared" si="1"/>
        <v>64.6</v>
      </c>
      <c r="O32" s="165"/>
      <c r="P32" s="172">
        <v>0</v>
      </c>
      <c r="Q32" s="173">
        <v>63.4</v>
      </c>
      <c r="R32" s="174">
        <v>63.4</v>
      </c>
      <c r="S32" s="169"/>
      <c r="T32" s="175">
        <v>0</v>
      </c>
      <c r="U32" s="176">
        <v>60.8785</v>
      </c>
      <c r="V32" s="176">
        <v>60.8785</v>
      </c>
      <c r="W32" s="131"/>
    </row>
    <row r="33" spans="1:23" ht="18" customHeight="1">
      <c r="A33" s="539" t="s">
        <v>106</v>
      </c>
      <c r="B33" s="540"/>
      <c r="C33" s="407"/>
      <c r="D33" s="439">
        <f>SUM(D32)</f>
        <v>0</v>
      </c>
      <c r="E33" s="439">
        <f>SUM(E32)</f>
        <v>62.3</v>
      </c>
      <c r="F33" s="441">
        <f>E33-D33</f>
        <v>62.3</v>
      </c>
      <c r="G33" s="184"/>
      <c r="H33" s="185">
        <f>H32</f>
        <v>0</v>
      </c>
      <c r="I33" s="185">
        <f>I32</f>
        <v>64.5</v>
      </c>
      <c r="J33" s="185">
        <f>J32</f>
        <v>64.5</v>
      </c>
      <c r="K33" s="184"/>
      <c r="L33" s="186">
        <f>L32</f>
        <v>0</v>
      </c>
      <c r="M33" s="187">
        <f>M32</f>
        <v>64.6</v>
      </c>
      <c r="N33" s="188">
        <f t="shared" si="1"/>
        <v>64.6</v>
      </c>
      <c r="O33" s="184"/>
      <c r="P33" s="189">
        <v>0</v>
      </c>
      <c r="Q33" s="190">
        <v>63.4</v>
      </c>
      <c r="R33" s="191">
        <v>63.4</v>
      </c>
      <c r="S33" s="192"/>
      <c r="T33" s="193">
        <v>0</v>
      </c>
      <c r="U33" s="194">
        <v>60.8785</v>
      </c>
      <c r="V33" s="194">
        <v>60.8785</v>
      </c>
      <c r="W33" s="132"/>
    </row>
    <row r="34" spans="1:23" ht="7.5" customHeight="1">
      <c r="A34" s="63"/>
      <c r="B34" s="63"/>
      <c r="C34" s="401"/>
      <c r="D34" s="435"/>
      <c r="E34" s="435"/>
      <c r="F34" s="431"/>
      <c r="G34" s="159"/>
      <c r="H34" s="195"/>
      <c r="I34" s="195"/>
      <c r="J34" s="195"/>
      <c r="K34" s="161"/>
      <c r="L34" s="529"/>
      <c r="M34" s="530"/>
      <c r="N34" s="531"/>
      <c r="O34" s="165"/>
      <c r="P34" s="526"/>
      <c r="Q34" s="527"/>
      <c r="R34" s="528"/>
      <c r="S34" s="169"/>
      <c r="T34" s="524"/>
      <c r="U34" s="525"/>
      <c r="V34" s="525"/>
      <c r="W34" s="131"/>
    </row>
    <row r="35" spans="1:23" ht="18" customHeight="1">
      <c r="A35" s="59"/>
      <c r="B35" s="49" t="s">
        <v>107</v>
      </c>
      <c r="C35" s="403"/>
      <c r="D35" s="432">
        <v>0</v>
      </c>
      <c r="E35" s="432">
        <v>0</v>
      </c>
      <c r="F35" s="433">
        <f>E35-D35</f>
        <v>0</v>
      </c>
      <c r="G35" s="159"/>
      <c r="H35" s="160">
        <v>0</v>
      </c>
      <c r="I35" s="160">
        <v>0</v>
      </c>
      <c r="J35" s="160">
        <f>I35-H35</f>
        <v>0</v>
      </c>
      <c r="K35" s="161"/>
      <c r="L35" s="162">
        <v>0</v>
      </c>
      <c r="M35" s="163">
        <v>0</v>
      </c>
      <c r="N35" s="164">
        <f t="shared" si="1"/>
        <v>0</v>
      </c>
      <c r="O35" s="165"/>
      <c r="P35" s="172">
        <v>0</v>
      </c>
      <c r="Q35" s="173">
        <v>0</v>
      </c>
      <c r="R35" s="56">
        <v>0</v>
      </c>
      <c r="S35" s="169"/>
      <c r="T35" s="175">
        <v>0.65</v>
      </c>
      <c r="U35" s="176">
        <v>0</v>
      </c>
      <c r="V35" s="176">
        <v>-0.65</v>
      </c>
      <c r="W35" s="131"/>
    </row>
    <row r="36" spans="1:23" ht="18" customHeight="1">
      <c r="A36" s="59"/>
      <c r="B36" s="50" t="s">
        <v>170</v>
      </c>
      <c r="C36" s="404"/>
      <c r="D36" s="432">
        <v>0.6</v>
      </c>
      <c r="E36" s="432">
        <v>0</v>
      </c>
      <c r="F36" s="433">
        <f>E36-D36</f>
        <v>-0.6</v>
      </c>
      <c r="G36" s="159"/>
      <c r="H36" s="160">
        <v>0</v>
      </c>
      <c r="I36" s="160">
        <v>0</v>
      </c>
      <c r="J36" s="160">
        <f>I36-H36</f>
        <v>0</v>
      </c>
      <c r="K36" s="161"/>
      <c r="L36" s="162">
        <v>0</v>
      </c>
      <c r="M36" s="163">
        <v>0</v>
      </c>
      <c r="N36" s="164">
        <f t="shared" si="1"/>
        <v>0</v>
      </c>
      <c r="O36" s="165"/>
      <c r="P36" s="172">
        <v>6.6</v>
      </c>
      <c r="Q36" s="173">
        <v>0</v>
      </c>
      <c r="R36" s="55" t="s">
        <v>139</v>
      </c>
      <c r="S36" s="169"/>
      <c r="T36" s="175">
        <v>10.52429</v>
      </c>
      <c r="U36" s="176">
        <v>0</v>
      </c>
      <c r="V36" s="176">
        <v>-10.52429</v>
      </c>
      <c r="W36" s="131"/>
    </row>
    <row r="37" spans="1:23" ht="18" customHeight="1">
      <c r="A37" s="59"/>
      <c r="B37" s="61" t="s">
        <v>172</v>
      </c>
      <c r="C37" s="403"/>
      <c r="D37" s="432">
        <v>31.2</v>
      </c>
      <c r="E37" s="432">
        <v>31.9</v>
      </c>
      <c r="F37" s="433">
        <f>E37-D37</f>
        <v>0.6999999999999993</v>
      </c>
      <c r="G37" s="159"/>
      <c r="H37" s="160">
        <v>0</v>
      </c>
      <c r="I37" s="160">
        <v>0</v>
      </c>
      <c r="J37" s="160">
        <f>I37-H37</f>
        <v>0</v>
      </c>
      <c r="K37" s="161"/>
      <c r="L37" s="177">
        <v>0</v>
      </c>
      <c r="M37" s="178">
        <v>0</v>
      </c>
      <c r="N37" s="198">
        <f t="shared" si="1"/>
        <v>0</v>
      </c>
      <c r="O37" s="165"/>
      <c r="P37" s="179">
        <v>0</v>
      </c>
      <c r="Q37" s="180">
        <v>0</v>
      </c>
      <c r="R37" s="89">
        <v>0</v>
      </c>
      <c r="S37" s="169"/>
      <c r="T37" s="182">
        <v>3.2282100000000002</v>
      </c>
      <c r="U37" s="183">
        <v>3.6</v>
      </c>
      <c r="V37" s="183">
        <v>0.37178999999999995</v>
      </c>
      <c r="W37" s="131"/>
    </row>
    <row r="38" spans="1:23" ht="18" customHeight="1">
      <c r="A38" s="63"/>
      <c r="B38" s="33" t="s">
        <v>108</v>
      </c>
      <c r="C38" s="409"/>
      <c r="D38" s="432">
        <v>1.6</v>
      </c>
      <c r="E38" s="432">
        <v>0</v>
      </c>
      <c r="F38" s="433">
        <f>E38-D38</f>
        <v>-1.6</v>
      </c>
      <c r="G38" s="159"/>
      <c r="H38" s="160">
        <v>3</v>
      </c>
      <c r="I38" s="160">
        <v>0</v>
      </c>
      <c r="J38" s="160">
        <f>I38-H38</f>
        <v>-3</v>
      </c>
      <c r="K38" s="161"/>
      <c r="L38" s="163">
        <v>5.9</v>
      </c>
      <c r="M38" s="163">
        <v>0</v>
      </c>
      <c r="N38" s="163">
        <f t="shared" si="1"/>
        <v>-5.9</v>
      </c>
      <c r="O38" s="199"/>
      <c r="P38" s="173">
        <v>6.3</v>
      </c>
      <c r="Q38" s="173">
        <v>0</v>
      </c>
      <c r="R38" s="47" t="s">
        <v>140</v>
      </c>
      <c r="S38" s="169"/>
      <c r="T38" s="176">
        <v>5.134639999999999</v>
      </c>
      <c r="U38" s="176">
        <v>0</v>
      </c>
      <c r="V38" s="176">
        <v>-5.134639999999999</v>
      </c>
      <c r="W38" s="131"/>
    </row>
    <row r="39" spans="1:23" ht="18" customHeight="1">
      <c r="A39" s="539" t="s">
        <v>48</v>
      </c>
      <c r="B39" s="541"/>
      <c r="C39" s="407"/>
      <c r="D39" s="439">
        <f>SUM(D35:D38)</f>
        <v>33.4</v>
      </c>
      <c r="E39" s="439">
        <f>SUM(E35:E38)</f>
        <v>31.9</v>
      </c>
      <c r="F39" s="441">
        <f>E39-D39</f>
        <v>-1.5</v>
      </c>
      <c r="G39" s="184"/>
      <c r="H39" s="185">
        <f>SUM(H35:H38)</f>
        <v>3</v>
      </c>
      <c r="I39" s="185">
        <f>SUM(I35:I38)</f>
        <v>0</v>
      </c>
      <c r="J39" s="185">
        <f>SUM(J35:J38)</f>
        <v>-3</v>
      </c>
      <c r="K39" s="184"/>
      <c r="L39" s="200">
        <f>SUM(L35:L38)</f>
        <v>5.9</v>
      </c>
      <c r="M39" s="201">
        <f>SUM(M35:M38)</f>
        <v>0</v>
      </c>
      <c r="N39" s="202">
        <f t="shared" si="1"/>
        <v>-5.9</v>
      </c>
      <c r="O39" s="184"/>
      <c r="P39" s="203">
        <f>SUM(P35:P38)</f>
        <v>12.899999999999999</v>
      </c>
      <c r="Q39" s="204">
        <v>0</v>
      </c>
      <c r="R39" s="205" t="s">
        <v>141</v>
      </c>
      <c r="S39" s="192"/>
      <c r="T39" s="206">
        <v>31.295629999999996</v>
      </c>
      <c r="U39" s="207">
        <v>11.122</v>
      </c>
      <c r="V39" s="207">
        <v>-20.173629999999996</v>
      </c>
      <c r="W39" s="132"/>
    </row>
    <row r="40" spans="1:23" ht="14.25" customHeight="1">
      <c r="A40" s="63"/>
      <c r="B40" s="63"/>
      <c r="C40" s="401"/>
      <c r="D40" s="431"/>
      <c r="E40" s="431"/>
      <c r="F40" s="431"/>
      <c r="G40" s="159"/>
      <c r="H40" s="195"/>
      <c r="I40" s="195"/>
      <c r="J40" s="195"/>
      <c r="K40" s="161"/>
      <c r="L40" s="529"/>
      <c r="M40" s="530"/>
      <c r="N40" s="531"/>
      <c r="O40" s="165"/>
      <c r="P40" s="526"/>
      <c r="Q40" s="527"/>
      <c r="R40" s="528"/>
      <c r="S40" s="169"/>
      <c r="T40" s="524"/>
      <c r="U40" s="525"/>
      <c r="V40" s="525"/>
      <c r="W40" s="131"/>
    </row>
    <row r="41" spans="1:23" ht="18" customHeight="1" thickBot="1">
      <c r="A41" s="537" t="s">
        <v>153</v>
      </c>
      <c r="B41" s="538"/>
      <c r="C41" s="410"/>
      <c r="D41" s="445">
        <f>D11+D19+D26+D30+D33+D39</f>
        <v>439.19999999999993</v>
      </c>
      <c r="E41" s="445">
        <f>E11+E19+E26+E30+E33+E39</f>
        <v>810.1999999999999</v>
      </c>
      <c r="F41" s="445">
        <f>F11+F19+F26+F30+F33+F39</f>
        <v>371.00000000000006</v>
      </c>
      <c r="G41" s="208"/>
      <c r="H41" s="209">
        <f>H11+H19+H26+H30+H33+H39</f>
        <v>413.9</v>
      </c>
      <c r="I41" s="210">
        <f>I11+I19+I26+I30+I33+I39</f>
        <v>771.1</v>
      </c>
      <c r="J41" s="211">
        <f>J11+J19+J26+J30+J33+J39</f>
        <v>357.2</v>
      </c>
      <c r="K41" s="208"/>
      <c r="L41" s="212">
        <f>L11+L19+L26+L30+L33+L39</f>
        <v>453</v>
      </c>
      <c r="M41" s="213">
        <f>M11+M19+M26+M30+M33+M39</f>
        <v>800.5</v>
      </c>
      <c r="N41" s="213">
        <f t="shared" si="1"/>
        <v>347.5</v>
      </c>
      <c r="O41" s="214"/>
      <c r="P41" s="215">
        <v>458.2</v>
      </c>
      <c r="Q41" s="216">
        <v>772.4</v>
      </c>
      <c r="R41" s="217">
        <v>314.2</v>
      </c>
      <c r="S41" s="218"/>
      <c r="T41" s="219">
        <v>473.87613</v>
      </c>
      <c r="U41" s="220">
        <v>734.31902</v>
      </c>
      <c r="V41" s="220">
        <v>260.44289000000003</v>
      </c>
      <c r="W41" s="133"/>
    </row>
  </sheetData>
  <sheetProtection/>
  <mergeCells count="31">
    <mergeCell ref="P20:R20"/>
    <mergeCell ref="T31:V31"/>
    <mergeCell ref="T20:V20"/>
    <mergeCell ref="L27:N27"/>
    <mergeCell ref="P5:R5"/>
    <mergeCell ref="P27:R27"/>
    <mergeCell ref="T5:V5"/>
    <mergeCell ref="L20:N20"/>
    <mergeCell ref="L12:N12"/>
    <mergeCell ref="L5:N5"/>
    <mergeCell ref="P12:R12"/>
    <mergeCell ref="A41:B41"/>
    <mergeCell ref="A30:B30"/>
    <mergeCell ref="A33:B33"/>
    <mergeCell ref="A39:B39"/>
    <mergeCell ref="T12:V12"/>
    <mergeCell ref="T34:V34"/>
    <mergeCell ref="P34:R34"/>
    <mergeCell ref="L34:N34"/>
    <mergeCell ref="L31:N31"/>
    <mergeCell ref="T27:V27"/>
    <mergeCell ref="T40:V40"/>
    <mergeCell ref="P40:R40"/>
    <mergeCell ref="L40:N40"/>
    <mergeCell ref="A1:B1"/>
    <mergeCell ref="T3:V3"/>
    <mergeCell ref="L3:N3"/>
    <mergeCell ref="H3:J3"/>
    <mergeCell ref="P3:R3"/>
    <mergeCell ref="D3:F3"/>
    <mergeCell ref="A26:B26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2014-10-08T12:50:14Z</cp:lastPrinted>
  <dcterms:created xsi:type="dcterms:W3CDTF">2006-09-12T15:06:44Z</dcterms:created>
  <dcterms:modified xsi:type="dcterms:W3CDTF">2014-10-09T12:36:45Z</dcterms:modified>
  <cp:category/>
  <cp:version/>
  <cp:contentType/>
  <cp:contentStatus/>
</cp:coreProperties>
</file>