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A10056B1-CD57-4912-8D29-97258401F90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global" sheetId="2" r:id="rId1"/>
    <sheet name="vie associative" sheetId="1" r:id="rId2"/>
    <sheet name="charges de structure" sheetId="3" r:id="rId3"/>
    <sheet name="activité scrabble" sheetId="4" r:id="rId4"/>
    <sheet name="Secteur commercial" sheetId="7" r:id="rId5"/>
  </sheets>
  <definedNames>
    <definedName name="_xlnm.Print_Area" localSheetId="3">'activité scrabble'!$A$1:$AA$42</definedName>
    <definedName name="_xlnm.Print_Area" localSheetId="2">'charges de structure'!$A$1:$H$37</definedName>
    <definedName name="_xlnm.Print_Area" localSheetId="0">global!$A$1:$Q$50</definedName>
    <definedName name="_xlnm.Print_Area" localSheetId="4">'Secteur commercial'!$A$1:$P$28</definedName>
    <definedName name="_xlnm.Print_Area" localSheetId="1">'vie associative'!$A$1:$R$51</definedName>
  </definedNames>
  <calcPr calcId="191029"/>
</workbook>
</file>

<file path=xl/calcChain.xml><?xml version="1.0" encoding="utf-8"?>
<calcChain xmlns="http://schemas.openxmlformats.org/spreadsheetml/2006/main">
  <c r="E9" i="2" l="1"/>
  <c r="C33" i="2" l="1"/>
  <c r="C32" i="2"/>
  <c r="C33" i="3"/>
  <c r="F38" i="4"/>
  <c r="D33" i="4"/>
  <c r="E33" i="4"/>
  <c r="K26" i="7"/>
  <c r="L26" i="7"/>
  <c r="L35" i="2" l="1"/>
  <c r="D24" i="7"/>
  <c r="D21" i="7"/>
  <c r="D14" i="7"/>
  <c r="D11" i="7"/>
  <c r="D26" i="7" s="1"/>
  <c r="D28" i="7" l="1"/>
  <c r="C44" i="2"/>
  <c r="E38" i="2"/>
  <c r="M33" i="4"/>
  <c r="N32" i="4"/>
  <c r="F18" i="1"/>
  <c r="F24" i="7"/>
  <c r="F21" i="7"/>
  <c r="F14" i="7"/>
  <c r="F11" i="7"/>
  <c r="N38" i="4"/>
  <c r="M26" i="7"/>
  <c r="N35" i="2" s="1"/>
  <c r="F26" i="7" l="1"/>
  <c r="F28" i="7" s="1"/>
  <c r="D33" i="3"/>
  <c r="F33" i="3"/>
  <c r="E44" i="2" l="1"/>
  <c r="J31" i="4"/>
  <c r="G46" i="1" l="1"/>
  <c r="G30" i="1"/>
  <c r="G18" i="1"/>
  <c r="G13" i="1"/>
  <c r="O48" i="1"/>
  <c r="F29" i="3"/>
  <c r="F21" i="3"/>
  <c r="Q40" i="4"/>
  <c r="P40" i="4"/>
  <c r="R39" i="4"/>
  <c r="R37" i="4"/>
  <c r="R36" i="4"/>
  <c r="R35" i="4"/>
  <c r="Q33" i="4"/>
  <c r="P33" i="4"/>
  <c r="R32" i="4"/>
  <c r="R31" i="4"/>
  <c r="Q29" i="4"/>
  <c r="P29" i="4"/>
  <c r="R28" i="4"/>
  <c r="R27" i="4"/>
  <c r="Q25" i="4"/>
  <c r="P25" i="4"/>
  <c r="R24" i="4"/>
  <c r="R23" i="4"/>
  <c r="R22" i="4"/>
  <c r="R21" i="4"/>
  <c r="R20" i="4"/>
  <c r="Q18" i="4"/>
  <c r="P18" i="4"/>
  <c r="R17" i="4"/>
  <c r="R16" i="4"/>
  <c r="R15" i="4"/>
  <c r="R14" i="4"/>
  <c r="R13" i="4"/>
  <c r="R12" i="4"/>
  <c r="Q10" i="4"/>
  <c r="P10" i="4"/>
  <c r="R9" i="4"/>
  <c r="R8" i="4"/>
  <c r="R7" i="4"/>
  <c r="R6" i="4"/>
  <c r="G24" i="7"/>
  <c r="G21" i="7"/>
  <c r="G14" i="7"/>
  <c r="G11" i="7"/>
  <c r="N26" i="7"/>
  <c r="G26" i="7" l="1"/>
  <c r="G28" i="7" s="1"/>
  <c r="R25" i="4"/>
  <c r="P42" i="4"/>
  <c r="Q42" i="4"/>
  <c r="R29" i="4"/>
  <c r="R33" i="4"/>
  <c r="R40" i="4"/>
  <c r="G32" i="1"/>
  <c r="G48" i="1" s="1"/>
  <c r="G50" i="1" s="1"/>
  <c r="F35" i="3"/>
  <c r="R18" i="4"/>
  <c r="R10" i="4"/>
  <c r="J32" i="4"/>
  <c r="I33" i="4"/>
  <c r="H40" i="4"/>
  <c r="E24" i="7"/>
  <c r="R42" i="4" l="1"/>
  <c r="M35" i="2"/>
  <c r="E21" i="7"/>
  <c r="E14" i="7"/>
  <c r="E11" i="7"/>
  <c r="E26" i="7" l="1"/>
  <c r="E18" i="1"/>
  <c r="O35" i="2"/>
  <c r="V39" i="4"/>
  <c r="V37" i="4"/>
  <c r="V36" i="4"/>
  <c r="V35" i="4"/>
  <c r="V32" i="4"/>
  <c r="V31" i="4"/>
  <c r="V28" i="4"/>
  <c r="V27" i="4"/>
  <c r="V24" i="4"/>
  <c r="V23" i="4"/>
  <c r="V22" i="4"/>
  <c r="V21" i="4"/>
  <c r="V20" i="4"/>
  <c r="V17" i="4"/>
  <c r="V16" i="4"/>
  <c r="V15" i="4"/>
  <c r="V14" i="4"/>
  <c r="V13" i="4"/>
  <c r="V12" i="4"/>
  <c r="V9" i="4"/>
  <c r="V8" i="4"/>
  <c r="V7" i="4"/>
  <c r="V6" i="4"/>
  <c r="T10" i="4"/>
  <c r="U10" i="4"/>
  <c r="T18" i="4"/>
  <c r="U18" i="4"/>
  <c r="T25" i="4"/>
  <c r="U25" i="4"/>
  <c r="T29" i="4"/>
  <c r="U29" i="4"/>
  <c r="T33" i="4"/>
  <c r="U33" i="4"/>
  <c r="T40" i="4"/>
  <c r="U40" i="4"/>
  <c r="G21" i="3"/>
  <c r="G29" i="3"/>
  <c r="G33" i="3"/>
  <c r="D42" i="2"/>
  <c r="E42" i="2"/>
  <c r="C42" i="2"/>
  <c r="H42" i="2"/>
  <c r="G42" i="2"/>
  <c r="F42" i="2"/>
  <c r="H21" i="7"/>
  <c r="H14" i="7"/>
  <c r="H11" i="7"/>
  <c r="D44" i="2" l="1"/>
  <c r="E28" i="7"/>
  <c r="V10" i="4"/>
  <c r="H26" i="7"/>
  <c r="G44" i="2" s="1"/>
  <c r="V29" i="4"/>
  <c r="G35" i="3"/>
  <c r="V33" i="4"/>
  <c r="V18" i="4"/>
  <c r="F44" i="2"/>
  <c r="V40" i="4"/>
  <c r="T42" i="4"/>
  <c r="U42" i="4"/>
  <c r="V25" i="4"/>
  <c r="O26" i="7"/>
  <c r="P35" i="2" s="1"/>
  <c r="F25" i="2"/>
  <c r="O4" i="2"/>
  <c r="O5" i="2" s="1"/>
  <c r="O8" i="2"/>
  <c r="O9" i="2"/>
  <c r="O20" i="2"/>
  <c r="O21" i="2" s="1"/>
  <c r="O24" i="2"/>
  <c r="O25" i="2" s="1"/>
  <c r="O28" i="2"/>
  <c r="O29" i="2"/>
  <c r="O33" i="2"/>
  <c r="F4" i="2"/>
  <c r="F5" i="2"/>
  <c r="F8" i="2"/>
  <c r="F9" i="2"/>
  <c r="F10" i="2"/>
  <c r="F11" i="2"/>
  <c r="F12" i="2"/>
  <c r="F13" i="2"/>
  <c r="F14" i="2"/>
  <c r="F15" i="2"/>
  <c r="F27" i="2"/>
  <c r="F28" i="2"/>
  <c r="F29" i="2"/>
  <c r="F32" i="2"/>
  <c r="F33" i="2"/>
  <c r="F34" i="2"/>
  <c r="F35" i="2"/>
  <c r="F38" i="2"/>
  <c r="F39" i="2"/>
  <c r="O14" i="2"/>
  <c r="F20" i="2"/>
  <c r="O13" i="2"/>
  <c r="F19" i="2"/>
  <c r="O12" i="2"/>
  <c r="F18" i="2"/>
  <c r="V42" i="4" l="1"/>
  <c r="F24" i="2"/>
  <c r="O30" i="2"/>
  <c r="H28" i="7"/>
  <c r="O15" i="2"/>
  <c r="O16" i="2"/>
  <c r="O10" i="2"/>
  <c r="F36" i="2"/>
  <c r="F30" i="2"/>
  <c r="F40" i="2"/>
  <c r="F21" i="2"/>
  <c r="F22" i="2" s="1"/>
  <c r="F16" i="2"/>
  <c r="F6" i="2"/>
  <c r="I46" i="1"/>
  <c r="I30" i="1"/>
  <c r="I18" i="1"/>
  <c r="I13" i="1"/>
  <c r="Q48" i="1"/>
  <c r="H33" i="3"/>
  <c r="H29" i="3"/>
  <c r="H21" i="3"/>
  <c r="Y40" i="4"/>
  <c r="X40" i="4"/>
  <c r="Z39" i="4"/>
  <c r="Z37" i="4"/>
  <c r="Z36" i="4"/>
  <c r="Z35" i="4"/>
  <c r="Y33" i="4"/>
  <c r="Q16" i="2" s="1"/>
  <c r="X33" i="4"/>
  <c r="Z32" i="4"/>
  <c r="Z31" i="4"/>
  <c r="Y29" i="4"/>
  <c r="X29" i="4"/>
  <c r="Z28" i="4"/>
  <c r="Z27" i="4"/>
  <c r="Y25" i="4"/>
  <c r="X25" i="4"/>
  <c r="Z24" i="4"/>
  <c r="Z23" i="4"/>
  <c r="Z22" i="4"/>
  <c r="Z21" i="4"/>
  <c r="Z20" i="4"/>
  <c r="Y18" i="4"/>
  <c r="X18" i="4"/>
  <c r="Z17" i="4"/>
  <c r="Z16" i="4"/>
  <c r="Z15" i="4"/>
  <c r="Z14" i="4"/>
  <c r="Z13" i="4"/>
  <c r="Z12" i="4"/>
  <c r="Y10" i="4"/>
  <c r="X10" i="4"/>
  <c r="Z9" i="4"/>
  <c r="Z8" i="4"/>
  <c r="Z7" i="4"/>
  <c r="Z6" i="4"/>
  <c r="C25" i="2"/>
  <c r="G25" i="2"/>
  <c r="H25" i="2"/>
  <c r="D25" i="2"/>
  <c r="Q33" i="2"/>
  <c r="L33" i="2"/>
  <c r="N33" i="2"/>
  <c r="M33" i="2"/>
  <c r="Q29" i="2"/>
  <c r="L29" i="2"/>
  <c r="M29" i="2"/>
  <c r="Q28" i="2"/>
  <c r="L28" i="2"/>
  <c r="N28" i="2"/>
  <c r="M28" i="2"/>
  <c r="Q24" i="2"/>
  <c r="Q25" i="2" s="1"/>
  <c r="L24" i="2"/>
  <c r="L25" i="2" s="1"/>
  <c r="N24" i="2"/>
  <c r="N25" i="2" s="1"/>
  <c r="M24" i="2"/>
  <c r="M25" i="2" s="1"/>
  <c r="Q20" i="2"/>
  <c r="Q21" i="2" s="1"/>
  <c r="L20" i="2"/>
  <c r="L21" i="2" s="1"/>
  <c r="N20" i="2"/>
  <c r="N21" i="2" s="1"/>
  <c r="M20" i="2"/>
  <c r="M21" i="2" s="1"/>
  <c r="Q9" i="2"/>
  <c r="L9" i="2"/>
  <c r="N9" i="2"/>
  <c r="M9" i="2"/>
  <c r="Q8" i="2"/>
  <c r="L8" i="2"/>
  <c r="L10" i="2" s="1"/>
  <c r="N8" i="2"/>
  <c r="M8" i="2"/>
  <c r="Q4" i="2"/>
  <c r="Q5" i="2" s="1"/>
  <c r="L4" i="2"/>
  <c r="L5" i="2" s="1"/>
  <c r="N4" i="2"/>
  <c r="N5" i="2" s="1"/>
  <c r="M4" i="2"/>
  <c r="M5" i="2" s="1"/>
  <c r="H39" i="2"/>
  <c r="C39" i="2"/>
  <c r="E39" i="2"/>
  <c r="D39" i="2"/>
  <c r="H35" i="2"/>
  <c r="C35" i="2"/>
  <c r="E35" i="2"/>
  <c r="D35" i="2"/>
  <c r="H34" i="2"/>
  <c r="C34" i="2"/>
  <c r="E34" i="2"/>
  <c r="D34" i="2"/>
  <c r="H33" i="2"/>
  <c r="E33" i="2"/>
  <c r="D33" i="2"/>
  <c r="H32" i="2"/>
  <c r="E32" i="2"/>
  <c r="D32" i="2"/>
  <c r="H29" i="2"/>
  <c r="C29" i="2"/>
  <c r="E29" i="2"/>
  <c r="D29" i="2"/>
  <c r="H28" i="2"/>
  <c r="C28" i="2"/>
  <c r="E28" i="2"/>
  <c r="D28" i="2"/>
  <c r="H27" i="2"/>
  <c r="C27" i="2"/>
  <c r="E27" i="2"/>
  <c r="D27" i="2"/>
  <c r="M48" i="1"/>
  <c r="N48" i="1"/>
  <c r="L48" i="1"/>
  <c r="E46" i="1"/>
  <c r="F46" i="1"/>
  <c r="E25" i="2" s="1"/>
  <c r="D46" i="1"/>
  <c r="E30" i="1"/>
  <c r="F30" i="1"/>
  <c r="D30" i="1"/>
  <c r="D18" i="1"/>
  <c r="E13" i="1"/>
  <c r="F13" i="1"/>
  <c r="D13" i="1"/>
  <c r="E33" i="3"/>
  <c r="D29" i="3"/>
  <c r="E29" i="3"/>
  <c r="C29" i="3"/>
  <c r="D21" i="3"/>
  <c r="E21" i="3"/>
  <c r="C21" i="3"/>
  <c r="I40" i="4"/>
  <c r="M40" i="4"/>
  <c r="L40" i="4"/>
  <c r="E40" i="4"/>
  <c r="D40" i="4"/>
  <c r="J39" i="4"/>
  <c r="N39" i="4"/>
  <c r="F39" i="4"/>
  <c r="J37" i="4"/>
  <c r="N37" i="4"/>
  <c r="F37" i="4"/>
  <c r="J36" i="4"/>
  <c r="N36" i="4"/>
  <c r="F36" i="4"/>
  <c r="J35" i="4"/>
  <c r="N35" i="4"/>
  <c r="F35" i="4"/>
  <c r="M16" i="2"/>
  <c r="H33" i="4"/>
  <c r="N16" i="2"/>
  <c r="L16" i="2"/>
  <c r="N31" i="4"/>
  <c r="N33" i="4" s="1"/>
  <c r="F31" i="4"/>
  <c r="I29" i="4"/>
  <c r="H29" i="4"/>
  <c r="M29" i="4"/>
  <c r="L29" i="4"/>
  <c r="E29" i="4"/>
  <c r="D29" i="4"/>
  <c r="J28" i="4"/>
  <c r="N28" i="4"/>
  <c r="F28" i="4"/>
  <c r="J27" i="4"/>
  <c r="N27" i="4"/>
  <c r="F27" i="4"/>
  <c r="I25" i="4"/>
  <c r="H25" i="4"/>
  <c r="M25" i="4"/>
  <c r="L25" i="4"/>
  <c r="E25" i="4"/>
  <c r="D25" i="4"/>
  <c r="J24" i="4"/>
  <c r="N24" i="4"/>
  <c r="F24" i="4"/>
  <c r="J23" i="4"/>
  <c r="N23" i="4"/>
  <c r="F23" i="4"/>
  <c r="J22" i="4"/>
  <c r="N22" i="4"/>
  <c r="F22" i="4"/>
  <c r="J21" i="4"/>
  <c r="N21" i="4"/>
  <c r="F21" i="4"/>
  <c r="J20" i="4"/>
  <c r="N20" i="4"/>
  <c r="F20" i="4"/>
  <c r="I18" i="4"/>
  <c r="H18" i="4"/>
  <c r="M18" i="4"/>
  <c r="L18" i="4"/>
  <c r="E18" i="4"/>
  <c r="D18" i="4"/>
  <c r="J17" i="4"/>
  <c r="N17" i="4"/>
  <c r="F17" i="4"/>
  <c r="J16" i="4"/>
  <c r="N16" i="4"/>
  <c r="F16" i="4"/>
  <c r="J15" i="4"/>
  <c r="N15" i="4"/>
  <c r="F15" i="4"/>
  <c r="J14" i="4"/>
  <c r="N14" i="4"/>
  <c r="F14" i="4"/>
  <c r="J13" i="4"/>
  <c r="N13" i="4"/>
  <c r="F13" i="4"/>
  <c r="J12" i="4"/>
  <c r="N12" i="4"/>
  <c r="F12" i="4"/>
  <c r="I10" i="4"/>
  <c r="H10" i="4"/>
  <c r="M10" i="4"/>
  <c r="L10" i="4"/>
  <c r="E10" i="4"/>
  <c r="D10" i="4"/>
  <c r="J9" i="4"/>
  <c r="N9" i="4"/>
  <c r="F9" i="4"/>
  <c r="J8" i="4"/>
  <c r="N8" i="4"/>
  <c r="F8" i="4"/>
  <c r="J7" i="4"/>
  <c r="N7" i="4"/>
  <c r="F7" i="4"/>
  <c r="J6" i="4"/>
  <c r="N6" i="4"/>
  <c r="F6" i="4"/>
  <c r="N15" i="2" l="1"/>
  <c r="M30" i="2"/>
  <c r="Z25" i="4"/>
  <c r="Z33" i="4"/>
  <c r="C35" i="3"/>
  <c r="L15" i="2"/>
  <c r="M15" i="2"/>
  <c r="H21" i="2"/>
  <c r="M42" i="4"/>
  <c r="N18" i="4"/>
  <c r="Z10" i="4"/>
  <c r="L42" i="4"/>
  <c r="E35" i="3"/>
  <c r="F46" i="2"/>
  <c r="H35" i="3"/>
  <c r="O17" i="2"/>
  <c r="O46" i="2" s="1"/>
  <c r="E32" i="1"/>
  <c r="E48" i="1" s="1"/>
  <c r="E50" i="1" s="1"/>
  <c r="Q10" i="2"/>
  <c r="I32" i="1"/>
  <c r="I48" i="1" s="1"/>
  <c r="D35" i="3"/>
  <c r="C21" i="2"/>
  <c r="E42" i="4"/>
  <c r="I42" i="4"/>
  <c r="E21" i="2"/>
  <c r="D42" i="4"/>
  <c r="H42" i="4"/>
  <c r="N25" i="4"/>
  <c r="D21" i="2"/>
  <c r="L30" i="2"/>
  <c r="N30" i="2"/>
  <c r="N10" i="2"/>
  <c r="M10" i="2"/>
  <c r="Q30" i="2"/>
  <c r="Y42" i="4"/>
  <c r="Z40" i="4"/>
  <c r="Z29" i="4"/>
  <c r="I50" i="1"/>
  <c r="Z18" i="4"/>
  <c r="X42" i="4"/>
  <c r="N40" i="4"/>
  <c r="M12" i="2"/>
  <c r="L12" i="2"/>
  <c r="N12" i="2"/>
  <c r="F32" i="1"/>
  <c r="D32" i="1"/>
  <c r="N10" i="4"/>
  <c r="F18" i="4"/>
  <c r="J18" i="4"/>
  <c r="F25" i="4"/>
  <c r="J25" i="4"/>
  <c r="F29" i="4"/>
  <c r="J29" i="4"/>
  <c r="F33" i="4"/>
  <c r="N29" i="4"/>
  <c r="J33" i="4"/>
  <c r="F40" i="4"/>
  <c r="J40" i="4"/>
  <c r="F10" i="4"/>
  <c r="J10" i="4"/>
  <c r="F42" i="4" l="1"/>
  <c r="N42" i="4"/>
  <c r="F48" i="2"/>
  <c r="D24" i="2"/>
  <c r="Z42" i="4"/>
  <c r="D48" i="1"/>
  <c r="D50" i="1" s="1"/>
  <c r="C24" i="2"/>
  <c r="F48" i="1"/>
  <c r="F50" i="1" s="1"/>
  <c r="E24" i="2"/>
  <c r="J42" i="4"/>
  <c r="H12" i="2" l="1"/>
  <c r="H11" i="2"/>
  <c r="H10" i="2"/>
  <c r="G12" i="2"/>
  <c r="G11" i="2"/>
  <c r="G10" i="2"/>
  <c r="P16" i="2"/>
  <c r="P33" i="2"/>
  <c r="P28" i="2"/>
  <c r="P29" i="2"/>
  <c r="P24" i="2"/>
  <c r="P25" i="2" s="1"/>
  <c r="P20" i="2"/>
  <c r="P21" i="2" s="1"/>
  <c r="P8" i="2"/>
  <c r="P9" i="2"/>
  <c r="P4" i="2"/>
  <c r="P5" i="2" s="1"/>
  <c r="G38" i="2"/>
  <c r="G39" i="2"/>
  <c r="G32" i="2"/>
  <c r="G33" i="2"/>
  <c r="G34" i="2"/>
  <c r="G35" i="2"/>
  <c r="G29" i="2"/>
  <c r="G28" i="2"/>
  <c r="G27" i="2"/>
  <c r="G8" i="2"/>
  <c r="G9" i="2"/>
  <c r="G13" i="2"/>
  <c r="G14" i="2"/>
  <c r="G15" i="2"/>
  <c r="H9" i="2"/>
  <c r="H13" i="2"/>
  <c r="H14" i="2"/>
  <c r="H15" i="2"/>
  <c r="G5" i="2"/>
  <c r="G4" i="2"/>
  <c r="P48" i="1"/>
  <c r="H46" i="1"/>
  <c r="H30" i="1"/>
  <c r="H18" i="1"/>
  <c r="H13" i="1"/>
  <c r="P14" i="2"/>
  <c r="G20" i="2"/>
  <c r="P13" i="2"/>
  <c r="G19" i="2"/>
  <c r="P12" i="2"/>
  <c r="Q13" i="2"/>
  <c r="Q12" i="2"/>
  <c r="L13" i="2"/>
  <c r="N13" i="2"/>
  <c r="M13" i="2"/>
  <c r="N14" i="2"/>
  <c r="H4" i="2"/>
  <c r="H5" i="2"/>
  <c r="H8" i="2"/>
  <c r="H18" i="2"/>
  <c r="H20" i="2"/>
  <c r="Q14" i="2"/>
  <c r="C18" i="2"/>
  <c r="H38" i="2"/>
  <c r="C4" i="2"/>
  <c r="C19" i="2"/>
  <c r="C20" i="2"/>
  <c r="C5" i="2"/>
  <c r="C8" i="2"/>
  <c r="C9" i="2"/>
  <c r="C10" i="2"/>
  <c r="C11" i="2"/>
  <c r="C12" i="2"/>
  <c r="C13" i="2"/>
  <c r="C14" i="2"/>
  <c r="C15" i="2"/>
  <c r="C38" i="2"/>
  <c r="E4" i="2"/>
  <c r="E5" i="2"/>
  <c r="E14" i="2"/>
  <c r="E18" i="2"/>
  <c r="E19" i="2"/>
  <c r="E20" i="2"/>
  <c r="E8" i="2"/>
  <c r="E10" i="2"/>
  <c r="E11" i="2"/>
  <c r="E12" i="2"/>
  <c r="E13" i="2"/>
  <c r="E15" i="2"/>
  <c r="D4" i="2"/>
  <c r="D5" i="2"/>
  <c r="D8" i="2"/>
  <c r="D9" i="2"/>
  <c r="D10" i="2"/>
  <c r="D11" i="2"/>
  <c r="D12" i="2"/>
  <c r="D13" i="2"/>
  <c r="D14" i="2"/>
  <c r="D15" i="2"/>
  <c r="D18" i="2"/>
  <c r="D19" i="2"/>
  <c r="D20" i="2"/>
  <c r="D38" i="2"/>
  <c r="P15" i="2" l="1"/>
  <c r="P17" i="2" s="1"/>
  <c r="G21" i="2"/>
  <c r="P10" i="2"/>
  <c r="H32" i="1"/>
  <c r="G24" i="2" s="1"/>
  <c r="P30" i="2"/>
  <c r="G6" i="2"/>
  <c r="E40" i="2"/>
  <c r="G30" i="2"/>
  <c r="G40" i="2"/>
  <c r="G36" i="2"/>
  <c r="G18" i="2"/>
  <c r="G16" i="2"/>
  <c r="E6" i="2"/>
  <c r="L14" i="2"/>
  <c r="M14" i="2"/>
  <c r="M17" i="2" s="1"/>
  <c r="M46" i="2" s="1"/>
  <c r="N17" i="2"/>
  <c r="N46" i="2" s="1"/>
  <c r="Q15" i="2"/>
  <c r="Q17" i="2" s="1"/>
  <c r="E16" i="2"/>
  <c r="H19" i="2"/>
  <c r="H22" i="2" s="1"/>
  <c r="H40" i="2"/>
  <c r="D6" i="2"/>
  <c r="C40" i="2"/>
  <c r="C6" i="2"/>
  <c r="D36" i="2"/>
  <c r="C36" i="2"/>
  <c r="C30" i="2"/>
  <c r="H30" i="2"/>
  <c r="H6" i="2"/>
  <c r="D30" i="2"/>
  <c r="E30" i="2"/>
  <c r="D40" i="2"/>
  <c r="D16" i="2"/>
  <c r="E36" i="2"/>
  <c r="E22" i="2"/>
  <c r="H36" i="2"/>
  <c r="H16" i="2"/>
  <c r="C16" i="2"/>
  <c r="D22" i="2"/>
  <c r="C22" i="2"/>
  <c r="C46" i="2" l="1"/>
  <c r="E46" i="2"/>
  <c r="D46" i="2"/>
  <c r="P46" i="2"/>
  <c r="G22" i="2"/>
  <c r="G46" i="2" s="1"/>
  <c r="H48" i="1"/>
  <c r="H50" i="1" s="1"/>
  <c r="L17" i="2"/>
  <c r="L46" i="2" s="1"/>
  <c r="Q46" i="2"/>
  <c r="H24" i="2"/>
  <c r="H46" i="2" s="1"/>
  <c r="M40" i="2" l="1"/>
  <c r="D48" i="2"/>
  <c r="G48" i="2"/>
  <c r="C48" i="2"/>
  <c r="E48" i="2"/>
  <c r="H48" i="2"/>
</calcChain>
</file>

<file path=xl/sharedStrings.xml><?xml version="1.0" encoding="utf-8"?>
<sst xmlns="http://schemas.openxmlformats.org/spreadsheetml/2006/main" count="299" uniqueCount="185">
  <si>
    <t>Charges</t>
  </si>
  <si>
    <t>Produits</t>
  </si>
  <si>
    <t xml:space="preserve">Présidence                                                            </t>
  </si>
  <si>
    <t>Licences</t>
  </si>
  <si>
    <t xml:space="preserve">Conseil d'Administration                                              </t>
  </si>
  <si>
    <t>Affiliatons clubs</t>
  </si>
  <si>
    <t xml:space="preserve">Assemblée Générale                                                    </t>
  </si>
  <si>
    <t xml:space="preserve">Comité Ethique                                                        </t>
  </si>
  <si>
    <t>Affil. clubs scolaires</t>
  </si>
  <si>
    <t xml:space="preserve">Structures (BD, CA, AG)                                               </t>
  </si>
  <si>
    <t>Subventions</t>
  </si>
  <si>
    <t>Produits financiers</t>
  </si>
  <si>
    <t xml:space="preserve">Classique                                                             </t>
  </si>
  <si>
    <t xml:space="preserve">Directions Nationales                                                 </t>
  </si>
  <si>
    <t xml:space="preserve">Finances                                                              </t>
  </si>
  <si>
    <t xml:space="preserve">Commissions                                                           </t>
  </si>
  <si>
    <t>Resultat Vie Associative</t>
  </si>
  <si>
    <t>Réel</t>
  </si>
  <si>
    <t>Comptes de produits</t>
  </si>
  <si>
    <t xml:space="preserve">Fournitures admin. et info.                                           </t>
  </si>
  <si>
    <t xml:space="preserve">Licences                                                              </t>
  </si>
  <si>
    <t>Achats</t>
  </si>
  <si>
    <t xml:space="preserve">Locations (bureau, mat., entrepôt)                                    </t>
  </si>
  <si>
    <t xml:space="preserve">Affiliations                                                          </t>
  </si>
  <si>
    <t xml:space="preserve">Charges locatives et de coprop.                                       </t>
  </si>
  <si>
    <t xml:space="preserve">Festivals fédéraux                                                    </t>
  </si>
  <si>
    <t xml:space="preserve">Primes d'assurance et cotisations                                     </t>
  </si>
  <si>
    <t xml:space="preserve">Championnats nationaux                                                </t>
  </si>
  <si>
    <t xml:space="preserve">Prestations ext. et honoraires                                        </t>
  </si>
  <si>
    <t xml:space="preserve">Epreuves internationales                                              </t>
  </si>
  <si>
    <t xml:space="preserve">Transports, missions, réceptions                                      </t>
  </si>
  <si>
    <t xml:space="preserve">Services bancaires et assimilés                                       </t>
  </si>
  <si>
    <t>Frais d'exploitation</t>
  </si>
  <si>
    <t xml:space="preserve">Activités annexes                                                     </t>
  </si>
  <si>
    <t xml:space="preserve">Subventions                                                           </t>
  </si>
  <si>
    <t xml:space="preserve">Autres épreuves                                                       </t>
  </si>
  <si>
    <t xml:space="preserve">Autres produits                                                       </t>
  </si>
  <si>
    <t xml:space="preserve">Taxe sur les salaires                                                 </t>
  </si>
  <si>
    <t xml:space="preserve">Formation continue                                                    </t>
  </si>
  <si>
    <t xml:space="preserve">Autres taxes et impôts                                                </t>
  </si>
  <si>
    <t xml:space="preserve">Produits financiers                                                   </t>
  </si>
  <si>
    <t xml:space="preserve">Rémunération du personnel                                             </t>
  </si>
  <si>
    <t xml:space="preserve">Cotisations sociales                                                  </t>
  </si>
  <si>
    <t xml:space="preserve">Autres charges soc. et de person.                                     </t>
  </si>
  <si>
    <t xml:space="preserve">Chèques déjeuner                                                      </t>
  </si>
  <si>
    <t>Personnel</t>
  </si>
  <si>
    <t xml:space="preserve">Charges div. et exceptionnelles                                       </t>
  </si>
  <si>
    <t>Autres charges</t>
  </si>
  <si>
    <t xml:space="preserve">Dotations aux amortissements                                          </t>
  </si>
  <si>
    <t xml:space="preserve">Dot. aux amortissements                                          </t>
  </si>
  <si>
    <t>TOTAL CHARGES</t>
  </si>
  <si>
    <t>TOTAL PRODUITS</t>
  </si>
  <si>
    <t xml:space="preserve">Fournitures entr. et petit équip.                                </t>
  </si>
  <si>
    <t xml:space="preserve">(Prod. div. de gestion courante )                                       </t>
  </si>
  <si>
    <t>Comptes de charges nettes</t>
  </si>
  <si>
    <t xml:space="preserve">Total </t>
  </si>
  <si>
    <t>Total charges</t>
  </si>
  <si>
    <t>Total produits</t>
  </si>
  <si>
    <t>Charges de structure</t>
  </si>
  <si>
    <t>Resultat global</t>
  </si>
  <si>
    <t xml:space="preserve">Frais de fonctionnement  associatif                                             </t>
  </si>
  <si>
    <t>Intendance</t>
  </si>
  <si>
    <t>Elections</t>
  </si>
  <si>
    <t>Affilations clubs</t>
  </si>
  <si>
    <t>Simultanés et autres épreuves</t>
  </si>
  <si>
    <t>Redevances</t>
  </si>
  <si>
    <t>Locations diverses</t>
  </si>
  <si>
    <t>Prod. divers de gestion courante</t>
  </si>
  <si>
    <t>Informatique</t>
  </si>
  <si>
    <t xml:space="preserve">Bureau Directeur                                         </t>
  </si>
  <si>
    <t>Balance</t>
  </si>
  <si>
    <t xml:space="preserve">Aix-les-Bains                                                         </t>
  </si>
  <si>
    <t xml:space="preserve">Cannes                                                                </t>
  </si>
  <si>
    <t xml:space="preserve">Vichy                                                                 </t>
  </si>
  <si>
    <t>Redevances phases 1-2-3</t>
  </si>
  <si>
    <t xml:space="preserve">Champ. de France Scolaire                                             </t>
  </si>
  <si>
    <t xml:space="preserve">Champ. de France Vermeil Qualif                                          </t>
  </si>
  <si>
    <t xml:space="preserve">Interclubs  qualif + finale                                                       </t>
  </si>
  <si>
    <t xml:space="preserve">Championnats du Monde                                                 </t>
  </si>
  <si>
    <t xml:space="preserve">Simultané Mondial                                                     </t>
  </si>
  <si>
    <t xml:space="preserve">Simultané Mondial de Blitz                                            </t>
  </si>
  <si>
    <t xml:space="preserve">Simultané Mondial 1/2 rapide                                          </t>
  </si>
  <si>
    <t xml:space="preserve">Interclubs européens                                                  </t>
  </si>
  <si>
    <t xml:space="preserve">Épreuves internationales                                              </t>
  </si>
  <si>
    <t xml:space="preserve">Simultanés                                                            </t>
  </si>
  <si>
    <t xml:space="preserve">Redevances TH                                                         </t>
  </si>
  <si>
    <t>Activité Scrabble</t>
  </si>
  <si>
    <t xml:space="preserve">Activité scrabble                                                    </t>
  </si>
  <si>
    <t xml:space="preserve">Activité Scrabble                                                    </t>
  </si>
  <si>
    <t>Classement et tournois</t>
  </si>
  <si>
    <t>Juridique</t>
  </si>
  <si>
    <t>Groupe Travail Permanents</t>
  </si>
  <si>
    <t xml:space="preserve">Simultanés France + permanents                                                 </t>
  </si>
  <si>
    <t>Fournitures admin. et info.</t>
  </si>
  <si>
    <t>Fournitures entr. et petit équip.</t>
  </si>
  <si>
    <t>Locations (bureau, mat., entrepôt)</t>
  </si>
  <si>
    <t>Charges locatives et de coprop.</t>
  </si>
  <si>
    <t>Entretien et réparations</t>
  </si>
  <si>
    <t>Primes d'assurance et cotisations</t>
  </si>
  <si>
    <t>Prestations ext. et honoraires</t>
  </si>
  <si>
    <t>Transports, missions, réceptions</t>
  </si>
  <si>
    <t>Téléphone, internet, frais postaux</t>
  </si>
  <si>
    <t>Services bancaires et assimilés</t>
  </si>
  <si>
    <t xml:space="preserve">Affiliations clubs scolaires                                                     </t>
  </si>
  <si>
    <t xml:space="preserve"> </t>
  </si>
  <si>
    <t>La Rochelle</t>
  </si>
  <si>
    <t>Dotation Comités</t>
  </si>
  <si>
    <t xml:space="preserve">Entretien et réparations (mat. et inform.)                                             </t>
  </si>
  <si>
    <t>Total</t>
  </si>
  <si>
    <t>Vie  Associative</t>
  </si>
  <si>
    <t xml:space="preserve">Jeunes et Scolaires                                                 </t>
  </si>
  <si>
    <t>Actions</t>
  </si>
  <si>
    <t>Com Juridique</t>
  </si>
  <si>
    <t>Com Informatique</t>
  </si>
  <si>
    <t xml:space="preserve">Téléphone, internet, frais postaux                                   </t>
  </si>
  <si>
    <t>Publications et RP</t>
  </si>
  <si>
    <t>DNS Jeunes et Scolaires</t>
  </si>
  <si>
    <t>DNS Classique</t>
  </si>
  <si>
    <t xml:space="preserve">Jeux francophonie (Fête du scrabble)                                                     </t>
  </si>
  <si>
    <t>Frais de fonctionnement</t>
  </si>
  <si>
    <t xml:space="preserve">Simultané National Handicap                                        </t>
  </si>
  <si>
    <t xml:space="preserve">Autres charges soc. et de person.                               </t>
  </si>
  <si>
    <t xml:space="preserve">Licences                                                             </t>
  </si>
  <si>
    <t xml:space="preserve">Champ.de France  Ind. Finale                                                     </t>
  </si>
  <si>
    <t xml:space="preserve">Grand Prix  (finale)                                                    </t>
  </si>
  <si>
    <t>2016-17</t>
  </si>
  <si>
    <t>Développement</t>
  </si>
  <si>
    <t>Comptes de charges (en k€)</t>
  </si>
  <si>
    <t>Comptes de produits (en k€)</t>
  </si>
  <si>
    <t>(0rganisation)</t>
  </si>
  <si>
    <t xml:space="preserve">Arbitrage  Règlement Logistique                                 </t>
  </si>
  <si>
    <t>(Communication)</t>
  </si>
  <si>
    <t>(Tourisme)</t>
  </si>
  <si>
    <t>(Com Communication)</t>
  </si>
  <si>
    <t>MAJ dongles</t>
  </si>
  <si>
    <t xml:space="preserve">Redevances TH Duplicate                                                    </t>
  </si>
  <si>
    <t xml:space="preserve">Redevances TH Classique                                                   </t>
  </si>
  <si>
    <t>Réel 2016-2017</t>
  </si>
  <si>
    <t>2017-18</t>
  </si>
  <si>
    <t xml:space="preserve">DNDS (Com Promotion)      </t>
  </si>
  <si>
    <t>(Promotion)</t>
  </si>
  <si>
    <t>Réel 2017-2018</t>
  </si>
  <si>
    <t>(location)</t>
  </si>
  <si>
    <t xml:space="preserve">Classique : CdF + IC + Open Fr. + Cpe Fr.                                        </t>
  </si>
  <si>
    <t xml:space="preserve">Finale Concours Scol                                  </t>
  </si>
  <si>
    <t>Scrabblerama Jeunes</t>
  </si>
  <si>
    <t>Location (matériel, entrepôt)</t>
  </si>
  <si>
    <t>Assurance</t>
  </si>
  <si>
    <t>Abomarque</t>
  </si>
  <si>
    <t>Honoraires Scrabblerama</t>
  </si>
  <si>
    <t>Imprimeur Scrabblerama</t>
  </si>
  <si>
    <t>Services bancaires</t>
  </si>
  <si>
    <t>Droits d'auteur</t>
  </si>
  <si>
    <t>Ventes Scrabblerama</t>
  </si>
  <si>
    <t>Résultat Activité Promolettres</t>
  </si>
  <si>
    <t>Édition</t>
  </si>
  <si>
    <t>Frais postaux</t>
  </si>
  <si>
    <t>Scrabblerama</t>
  </si>
  <si>
    <t>Rédaction Scrabblerama</t>
  </si>
  <si>
    <t>2018-19</t>
  </si>
  <si>
    <t>Réel 2018-2019</t>
  </si>
  <si>
    <t>-1,7</t>
  </si>
  <si>
    <t xml:space="preserve">Entretien et réparations inform.                                          </t>
  </si>
  <si>
    <t>Autres ventes</t>
  </si>
  <si>
    <t>Reprise dépréciation stocks</t>
  </si>
  <si>
    <t>Stocks</t>
  </si>
  <si>
    <t>Variation stocks</t>
  </si>
  <si>
    <t>Prév.</t>
  </si>
  <si>
    <t>2019-20</t>
  </si>
  <si>
    <t>Réel 2019-2020</t>
  </si>
  <si>
    <t>Dons solidaires</t>
  </si>
  <si>
    <t xml:space="preserve">Chall N7                                                        </t>
  </si>
  <si>
    <t>E-tournois (Maximus, GTS)</t>
  </si>
  <si>
    <t>Pubs Scrabblerama</t>
  </si>
  <si>
    <t xml:space="preserve">Taxes foncières et autres impôts locaux                                           </t>
  </si>
  <si>
    <t>Secteur commercial</t>
  </si>
  <si>
    <t>2020-21</t>
  </si>
  <si>
    <t>Réel 2020-2021</t>
  </si>
  <si>
    <t>Prév. 2020-2021</t>
  </si>
  <si>
    <t>Bilan
2020-2021</t>
  </si>
  <si>
    <t>Impôts et taxes</t>
  </si>
  <si>
    <t>Aides URSSAF-apprentis (transfert de chg d'expl)</t>
  </si>
  <si>
    <t>Aides (transfert de chg d'expl)</t>
  </si>
  <si>
    <t xml:space="preserve">Charges div. et except.               </t>
  </si>
  <si>
    <t>Établi le 28/09/2021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</si>
</sst>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"/>
    <numFmt numFmtId="165" formatCode="0.0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17"/>
      <name val="Century Gothic"/>
      <family val="2"/>
    </font>
    <font>
      <b/>
      <sz val="14"/>
      <color indexed="57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b/>
      <u/>
      <sz val="11"/>
      <name val="Calibri"/>
      <family val="2"/>
    </font>
    <font>
      <b/>
      <sz val="16"/>
      <color indexed="17"/>
      <name val="Calibri"/>
      <family val="2"/>
    </font>
    <font>
      <sz val="11"/>
      <name val="Calibri"/>
      <family val="2"/>
    </font>
    <font>
      <b/>
      <sz val="11"/>
      <color indexed="20"/>
      <name val="Calibri"/>
      <family val="2"/>
    </font>
    <font>
      <b/>
      <u/>
      <sz val="11"/>
      <color indexed="20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6600"/>
      <name val="Century Gothic"/>
      <family val="2"/>
    </font>
    <font>
      <sz val="11"/>
      <color rgb="FF006600"/>
      <name val="Calibri"/>
      <family val="2"/>
      <scheme val="minor"/>
    </font>
    <font>
      <sz val="11"/>
      <color rgb="FF006600"/>
      <name val="Calibri"/>
      <family val="2"/>
    </font>
    <font>
      <b/>
      <sz val="11"/>
      <color rgb="FF006600"/>
      <name val="Calibri"/>
      <family val="2"/>
    </font>
    <font>
      <sz val="12"/>
      <color rgb="FF006600"/>
      <name val="Calibri"/>
      <family val="2"/>
    </font>
    <font>
      <b/>
      <sz val="16"/>
      <color rgb="FF0000FF"/>
      <name val="Century Gothic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sz val="12"/>
      <color rgb="FF0000FF"/>
      <name val="Calibri"/>
      <family val="2"/>
    </font>
    <font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rgb="FF7030A0"/>
      <name val="Calibri"/>
      <family val="2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0000FF"/>
      <name val="Century Gothic"/>
      <family val="2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418D45"/>
      <name val="Calibri"/>
      <family val="2"/>
    </font>
    <font>
      <b/>
      <sz val="11"/>
      <color rgb="FF418D45"/>
      <name val="Calibri"/>
      <family val="2"/>
    </font>
    <font>
      <sz val="11"/>
      <color rgb="FF418D45"/>
      <name val="Calibri"/>
      <family val="2"/>
      <scheme val="minor"/>
    </font>
    <font>
      <b/>
      <sz val="11"/>
      <color rgb="FF418D45"/>
      <name val="Calibri"/>
      <family val="2"/>
      <scheme val="minor"/>
    </font>
    <font>
      <b/>
      <sz val="12"/>
      <color rgb="FF418D45"/>
      <name val="Calibri"/>
      <family val="2"/>
    </font>
    <font>
      <b/>
      <sz val="12"/>
      <color rgb="FF418D45"/>
      <name val="Calibri"/>
      <family val="2"/>
      <scheme val="minor"/>
    </font>
    <font>
      <b/>
      <sz val="11"/>
      <color rgb="FF418D45"/>
      <name val="Candara"/>
      <family val="2"/>
    </font>
    <font>
      <i/>
      <sz val="11"/>
      <color indexed="8"/>
      <name val="Calibri"/>
      <family val="2"/>
    </font>
    <font>
      <b/>
      <sz val="16"/>
      <color theme="9" tint="-0.499984740745262"/>
      <name val="Century Gothic"/>
      <family val="2"/>
    </font>
    <font>
      <sz val="12"/>
      <color theme="9" tint="-0.499984740745262"/>
      <name val="Calibri"/>
      <family val="2"/>
    </font>
    <font>
      <sz val="11"/>
      <color rgb="FF993300"/>
      <name val="Calibri"/>
      <family val="2"/>
    </font>
    <font>
      <sz val="11"/>
      <color rgb="FF974807"/>
      <name val="Calibri"/>
      <family val="2"/>
    </font>
    <font>
      <b/>
      <sz val="11"/>
      <color rgb="FFFF6600"/>
      <name val="Calibri"/>
      <family val="2"/>
    </font>
    <font>
      <sz val="11"/>
      <color rgb="FFFF6600"/>
      <name val="Calibri"/>
      <family val="2"/>
    </font>
    <font>
      <sz val="11"/>
      <color rgb="FFFF6600"/>
      <name val="Calibri"/>
      <family val="2"/>
      <scheme val="minor"/>
    </font>
    <font>
      <b/>
      <sz val="11"/>
      <color rgb="FFFF3399"/>
      <name val="Calibri"/>
      <family val="2"/>
    </font>
    <font>
      <sz val="11"/>
      <color rgb="FFFF3399"/>
      <name val="Calibri"/>
      <family val="2"/>
    </font>
    <font>
      <sz val="11"/>
      <color rgb="FFFF3399"/>
      <name val="Calibri"/>
      <family val="2"/>
      <scheme val="minor"/>
    </font>
    <font>
      <b/>
      <sz val="16"/>
      <color rgb="FFFF3399"/>
      <name val="Century Gothic"/>
      <family val="2"/>
    </font>
    <font>
      <b/>
      <sz val="16"/>
      <color rgb="FFFF3399"/>
      <name val="Calibri"/>
      <family val="2"/>
    </font>
    <font>
      <b/>
      <sz val="12"/>
      <color indexed="20"/>
      <name val="Calibri"/>
      <family val="2"/>
    </font>
    <font>
      <b/>
      <sz val="12"/>
      <color rgb="FFFF3399"/>
      <name val="Calibri"/>
      <family val="2"/>
    </font>
    <font>
      <b/>
      <sz val="12"/>
      <color rgb="FFFF6600"/>
      <name val="Calibri"/>
      <family val="2"/>
    </font>
    <font>
      <b/>
      <sz val="16"/>
      <color rgb="FF7030A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4" fontId="29" fillId="0" borderId="0" applyFont="0" applyFill="0" applyBorder="0" applyAlignment="0" applyProtection="0"/>
    <xf numFmtId="0" fontId="2" fillId="0" borderId="0"/>
  </cellStyleXfs>
  <cellXfs count="842">
    <xf numFmtId="0" fontId="0" fillId="0" borderId="0" xfId="0"/>
    <xf numFmtId="0" fontId="2" fillId="0" borderId="0" xfId="2" applyFill="1"/>
    <xf numFmtId="0" fontId="10" fillId="0" borderId="0" xfId="0" applyFont="1"/>
    <xf numFmtId="0" fontId="0" fillId="0" borderId="0" xfId="0" applyFont="1"/>
    <xf numFmtId="0" fontId="10" fillId="0" borderId="0" xfId="0" applyFont="1" applyFill="1"/>
    <xf numFmtId="0" fontId="10" fillId="0" borderId="0" xfId="2" applyFont="1" applyFill="1" applyAlignment="1">
      <alignment vertical="center"/>
    </xf>
    <xf numFmtId="164" fontId="15" fillId="3" borderId="0" xfId="2" applyNumberFormat="1" applyFont="1" applyFill="1" applyAlignment="1">
      <alignment vertical="center"/>
    </xf>
    <xf numFmtId="164" fontId="16" fillId="3" borderId="0" xfId="2" applyNumberFormat="1" applyFont="1" applyFill="1" applyAlignment="1">
      <alignment vertical="center"/>
    </xf>
    <xf numFmtId="164" fontId="17" fillId="3" borderId="0" xfId="0" applyNumberFormat="1" applyFont="1" applyFill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4" fillId="0" borderId="0" xfId="0" applyFont="1"/>
    <xf numFmtId="0" fontId="10" fillId="2" borderId="1" xfId="2" applyFont="1" applyFill="1" applyBorder="1"/>
    <xf numFmtId="164" fontId="20" fillId="2" borderId="1" xfId="0" applyNumberFormat="1" applyFont="1" applyFill="1" applyBorder="1"/>
    <xf numFmtId="0" fontId="10" fillId="3" borderId="4" xfId="0" applyFont="1" applyFill="1" applyBorder="1" applyAlignment="1">
      <alignment horizontal="right"/>
    </xf>
    <xf numFmtId="0" fontId="0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Font="1" applyBorder="1"/>
    <xf numFmtId="0" fontId="0" fillId="0" borderId="0" xfId="0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0" fillId="3" borderId="0" xfId="0" applyFill="1" applyBorder="1"/>
    <xf numFmtId="0" fontId="18" fillId="0" borderId="6" xfId="0" applyFont="1" applyBorder="1" applyAlignment="1"/>
    <xf numFmtId="164" fontId="20" fillId="0" borderId="0" xfId="0" applyNumberFormat="1" applyFont="1" applyBorder="1"/>
    <xf numFmtId="0" fontId="19" fillId="0" borderId="0" xfId="2" applyFont="1" applyFill="1"/>
    <xf numFmtId="164" fontId="21" fillId="0" borderId="0" xfId="0" applyNumberFormat="1" applyFont="1" applyBorder="1" applyAlignment="1">
      <alignment horizontal="right"/>
    </xf>
    <xf numFmtId="164" fontId="8" fillId="0" borderId="0" xfId="2" applyNumberFormat="1" applyFont="1" applyFill="1" applyAlignment="1">
      <alignment vertical="center"/>
    </xf>
    <xf numFmtId="164" fontId="20" fillId="0" borderId="1" xfId="0" applyNumberFormat="1" applyFont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64" fontId="23" fillId="0" borderId="0" xfId="0" applyNumberFormat="1" applyFont="1"/>
    <xf numFmtId="164" fontId="26" fillId="0" borderId="0" xfId="0" applyNumberFormat="1" applyFont="1"/>
    <xf numFmtId="164" fontId="25" fillId="2" borderId="1" xfId="0" applyNumberFormat="1" applyFont="1" applyFill="1" applyBorder="1"/>
    <xf numFmtId="165" fontId="10" fillId="0" borderId="0" xfId="0" applyNumberFormat="1" applyFont="1" applyBorder="1" applyAlignment="1">
      <alignment horizontal="left"/>
    </xf>
    <xf numFmtId="0" fontId="0" fillId="3" borderId="0" xfId="0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28" fillId="0" borderId="0" xfId="0" applyFont="1"/>
    <xf numFmtId="0" fontId="27" fillId="0" borderId="0" xfId="0" applyFont="1"/>
    <xf numFmtId="0" fontId="25" fillId="0" borderId="0" xfId="0" applyFont="1"/>
    <xf numFmtId="0" fontId="23" fillId="0" borderId="0" xfId="0" applyFont="1"/>
    <xf numFmtId="0" fontId="12" fillId="0" borderId="0" xfId="0" applyFont="1"/>
    <xf numFmtId="0" fontId="26" fillId="0" borderId="0" xfId="0" applyFont="1"/>
    <xf numFmtId="164" fontId="25" fillId="0" borderId="0" xfId="0" applyNumberFormat="1" applyFont="1"/>
    <xf numFmtId="0" fontId="25" fillId="3" borderId="2" xfId="0" applyFont="1" applyFill="1" applyBorder="1" applyAlignment="1">
      <alignment horizontal="center"/>
    </xf>
    <xf numFmtId="0" fontId="23" fillId="3" borderId="4" xfId="0" applyFont="1" applyFill="1" applyBorder="1" applyAlignment="1"/>
    <xf numFmtId="165" fontId="10" fillId="3" borderId="4" xfId="0" applyNumberFormat="1" applyFont="1" applyFill="1" applyBorder="1" applyAlignment="1"/>
    <xf numFmtId="165" fontId="13" fillId="0" borderId="3" xfId="0" applyNumberFormat="1" applyFont="1" applyBorder="1" applyAlignment="1"/>
    <xf numFmtId="165" fontId="13" fillId="0" borderId="14" xfId="0" applyNumberFormat="1" applyFont="1" applyBorder="1" applyAlignment="1"/>
    <xf numFmtId="0" fontId="10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12" fillId="0" borderId="0" xfId="0" applyFont="1" applyAlignment="1"/>
    <xf numFmtId="165" fontId="12" fillId="0" borderId="0" xfId="0" applyNumberFormat="1" applyFont="1" applyAlignment="1"/>
    <xf numFmtId="165" fontId="26" fillId="0" borderId="0" xfId="0" applyNumberFormat="1" applyFont="1" applyAlignment="1"/>
    <xf numFmtId="0" fontId="23" fillId="0" borderId="0" xfId="0" applyFont="1" applyAlignment="1"/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3" fillId="0" borderId="0" xfId="2" applyFont="1" applyFill="1"/>
    <xf numFmtId="0" fontId="7" fillId="0" borderId="0" xfId="2" applyFont="1" applyFill="1"/>
    <xf numFmtId="0" fontId="23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/>
    </xf>
    <xf numFmtId="164" fontId="9" fillId="3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center"/>
    </xf>
    <xf numFmtId="164" fontId="5" fillId="3" borderId="0" xfId="2" applyNumberFormat="1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164" fontId="20" fillId="0" borderId="0" xfId="0" applyNumberFormat="1" applyFont="1" applyFill="1"/>
    <xf numFmtId="0" fontId="12" fillId="2" borderId="1" xfId="2" applyFont="1" applyFill="1" applyBorder="1"/>
    <xf numFmtId="164" fontId="11" fillId="3" borderId="0" xfId="2" applyNumberFormat="1" applyFont="1" applyFill="1" applyAlignment="1">
      <alignment vertical="center"/>
    </xf>
    <xf numFmtId="0" fontId="13" fillId="4" borderId="1" xfId="0" applyFont="1" applyFill="1" applyBorder="1"/>
    <xf numFmtId="164" fontId="4" fillId="0" borderId="6" xfId="0" applyNumberFormat="1" applyFont="1" applyBorder="1"/>
    <xf numFmtId="164" fontId="0" fillId="0" borderId="0" xfId="0" applyNumberFormat="1"/>
    <xf numFmtId="164" fontId="8" fillId="0" borderId="0" xfId="0" applyNumberFormat="1" applyFont="1" applyAlignment="1"/>
    <xf numFmtId="164" fontId="0" fillId="0" borderId="0" xfId="0" applyNumberFormat="1" applyAlignment="1">
      <alignment horizontal="right"/>
    </xf>
    <xf numFmtId="164" fontId="19" fillId="0" borderId="0" xfId="2" applyNumberFormat="1" applyFont="1" applyFill="1" applyBorder="1"/>
    <xf numFmtId="164" fontId="5" fillId="3" borderId="0" xfId="2" applyNumberFormat="1" applyFont="1" applyFill="1" applyBorder="1" applyAlignment="1">
      <alignment horizontal="right" vertical="center"/>
    </xf>
    <xf numFmtId="164" fontId="10" fillId="0" borderId="0" xfId="0" applyNumberFormat="1" applyFont="1"/>
    <xf numFmtId="164" fontId="20" fillId="0" borderId="0" xfId="0" applyNumberFormat="1" applyFont="1"/>
    <xf numFmtId="164" fontId="23" fillId="0" borderId="0" xfId="0" quotePrefix="1" applyNumberFormat="1" applyFont="1" applyFill="1"/>
    <xf numFmtId="164" fontId="23" fillId="0" borderId="0" xfId="0" applyNumberFormat="1" applyFont="1" applyFill="1"/>
    <xf numFmtId="164" fontId="25" fillId="0" borderId="0" xfId="0" applyNumberFormat="1" applyFont="1" applyBorder="1"/>
    <xf numFmtId="164" fontId="23" fillId="3" borderId="0" xfId="0" applyNumberFormat="1" applyFont="1" applyFill="1"/>
    <xf numFmtId="164" fontId="12" fillId="3" borderId="0" xfId="0" applyNumberFormat="1" applyFont="1" applyFill="1"/>
    <xf numFmtId="164" fontId="0" fillId="0" borderId="0" xfId="0" applyNumberFormat="1" applyFont="1"/>
    <xf numFmtId="164" fontId="20" fillId="0" borderId="2" xfId="0" applyNumberFormat="1" applyFont="1" applyBorder="1" applyAlignment="1">
      <alignment horizontal="center"/>
    </xf>
    <xf numFmtId="164" fontId="25" fillId="3" borderId="0" xfId="0" applyNumberFormat="1" applyFont="1" applyFill="1"/>
    <xf numFmtId="164" fontId="25" fillId="0" borderId="0" xfId="0" applyNumberFormat="1" applyFont="1" applyFill="1"/>
    <xf numFmtId="164" fontId="20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Fill="1"/>
    <xf numFmtId="164" fontId="23" fillId="0" borderId="0" xfId="0" applyNumberFormat="1" applyFont="1" applyAlignment="1">
      <alignment horizontal="right"/>
    </xf>
    <xf numFmtId="164" fontId="26" fillId="3" borderId="0" xfId="0" applyNumberFormat="1" applyFont="1" applyFill="1"/>
    <xf numFmtId="164" fontId="0" fillId="0" borderId="0" xfId="0" applyNumberFormat="1" applyFill="1"/>
    <xf numFmtId="164" fontId="0" fillId="3" borderId="0" xfId="0" applyNumberFormat="1" applyFill="1"/>
    <xf numFmtId="164" fontId="5" fillId="0" borderId="15" xfId="2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0" fillId="3" borderId="0" xfId="0" applyFont="1" applyFill="1" applyBorder="1"/>
    <xf numFmtId="0" fontId="0" fillId="3" borderId="4" xfId="0" applyFill="1" applyBorder="1"/>
    <xf numFmtId="0" fontId="0" fillId="3" borderId="16" xfId="0" applyFont="1" applyFill="1" applyBorder="1"/>
    <xf numFmtId="0" fontId="0" fillId="3" borderId="16" xfId="0" applyFill="1" applyBorder="1"/>
    <xf numFmtId="0" fontId="10" fillId="3" borderId="16" xfId="0" applyFont="1" applyFill="1" applyBorder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4" xfId="0" applyFont="1" applyFill="1" applyBorder="1"/>
    <xf numFmtId="0" fontId="28" fillId="3" borderId="17" xfId="0" applyFont="1" applyFill="1" applyBorder="1" applyAlignment="1">
      <alignment horizontal="left"/>
    </xf>
    <xf numFmtId="164" fontId="20" fillId="5" borderId="1" xfId="2" applyNumberFormat="1" applyFont="1" applyFill="1" applyBorder="1" applyAlignment="1">
      <alignment vertical="center"/>
    </xf>
    <xf numFmtId="164" fontId="20" fillId="6" borderId="1" xfId="0" applyNumberFormat="1" applyFont="1" applyFill="1" applyBorder="1"/>
    <xf numFmtId="164" fontId="5" fillId="0" borderId="0" xfId="2" applyNumberFormat="1" applyFont="1" applyFill="1" applyBorder="1" applyAlignment="1">
      <alignment horizontal="center" vertical="center"/>
    </xf>
    <xf numFmtId="164" fontId="24" fillId="0" borderId="0" xfId="2" applyNumberFormat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24" fillId="0" borderId="0" xfId="0" applyNumberFormat="1" applyFont="1" applyFill="1" applyAlignment="1">
      <alignment horizontal="right"/>
    </xf>
    <xf numFmtId="164" fontId="3" fillId="0" borderId="6" xfId="0" applyNumberFormat="1" applyFont="1" applyBorder="1" applyAlignment="1">
      <alignment horizontal="left"/>
    </xf>
    <xf numFmtId="164" fontId="24" fillId="0" borderId="0" xfId="0" applyNumberFormat="1" applyFont="1" applyFill="1" applyAlignment="1"/>
    <xf numFmtId="164" fontId="0" fillId="0" borderId="0" xfId="0" applyNumberFormat="1" applyFont="1" applyBorder="1"/>
    <xf numFmtId="164" fontId="8" fillId="0" borderId="1" xfId="0" applyNumberFormat="1" applyFont="1" applyBorder="1"/>
    <xf numFmtId="164" fontId="26" fillId="0" borderId="0" xfId="0" applyNumberFormat="1" applyFont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165" fontId="0" fillId="0" borderId="0" xfId="0" applyNumberFormat="1" applyFont="1" applyBorder="1"/>
    <xf numFmtId="165" fontId="7" fillId="0" borderId="1" xfId="0" applyNumberFormat="1" applyFont="1" applyBorder="1" applyAlignment="1">
      <alignment horizontal="right"/>
    </xf>
    <xf numFmtId="165" fontId="0" fillId="0" borderId="4" xfId="0" applyNumberFormat="1" applyBorder="1"/>
    <xf numFmtId="165" fontId="28" fillId="2" borderId="12" xfId="0" applyNumberFormat="1" applyFont="1" applyFill="1" applyBorder="1" applyAlignment="1">
      <alignment horizontal="right"/>
    </xf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23" fillId="0" borderId="0" xfId="2" applyNumberFormat="1" applyFont="1" applyFill="1" applyAlignment="1">
      <alignment vertical="center"/>
    </xf>
    <xf numFmtId="165" fontId="20" fillId="5" borderId="1" xfId="2" applyNumberFormat="1" applyFont="1" applyFill="1" applyBorder="1" applyAlignment="1">
      <alignment vertical="center"/>
    </xf>
    <xf numFmtId="165" fontId="19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5" fontId="30" fillId="0" borderId="1" xfId="0" applyNumberFormat="1" applyFont="1" applyBorder="1"/>
    <xf numFmtId="165" fontId="28" fillId="2" borderId="9" xfId="0" applyNumberFormat="1" applyFont="1" applyFill="1" applyBorder="1"/>
    <xf numFmtId="164" fontId="10" fillId="0" borderId="0" xfId="0" applyNumberFormat="1" applyFont="1" applyFill="1"/>
    <xf numFmtId="164" fontId="1" fillId="0" borderId="0" xfId="0" applyNumberFormat="1" applyFont="1" applyFill="1"/>
    <xf numFmtId="0" fontId="26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165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horizontal="right"/>
    </xf>
    <xf numFmtId="165" fontId="0" fillId="0" borderId="5" xfId="0" applyNumberFormat="1" applyFont="1" applyFill="1" applyBorder="1"/>
    <xf numFmtId="165" fontId="28" fillId="7" borderId="9" xfId="0" applyNumberFormat="1" applyFont="1" applyFill="1" applyBorder="1" applyAlignment="1">
      <alignment horizontal="right"/>
    </xf>
    <xf numFmtId="165" fontId="31" fillId="0" borderId="6" xfId="0" applyNumberFormat="1" applyFont="1" applyBorder="1" applyAlignment="1">
      <alignment horizontal="left"/>
    </xf>
    <xf numFmtId="165" fontId="32" fillId="0" borderId="0" xfId="0" applyNumberFormat="1" applyFont="1" applyBorder="1"/>
    <xf numFmtId="165" fontId="32" fillId="0" borderId="0" xfId="0" applyNumberFormat="1" applyFont="1"/>
    <xf numFmtId="0" fontId="31" fillId="0" borderId="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7" xfId="0" applyNumberFormat="1" applyFont="1" applyBorder="1" applyAlignment="1">
      <alignment horizontal="center"/>
    </xf>
    <xf numFmtId="164" fontId="34" fillId="2" borderId="8" xfId="0" applyNumberFormat="1" applyFont="1" applyFill="1" applyBorder="1" applyAlignment="1">
      <alignment horizontal="right"/>
    </xf>
    <xf numFmtId="0" fontId="35" fillId="0" borderId="0" xfId="0" applyFont="1" applyAlignment="1">
      <alignment horizontal="center"/>
    </xf>
    <xf numFmtId="165" fontId="31" fillId="0" borderId="6" xfId="2" applyNumberFormat="1" applyFont="1" applyFill="1" applyBorder="1" applyAlignment="1">
      <alignment horizontal="center" vertical="center"/>
    </xf>
    <xf numFmtId="165" fontId="34" fillId="0" borderId="0" xfId="2" applyNumberFormat="1" applyFont="1" applyFill="1" applyBorder="1" applyAlignment="1">
      <alignment horizontal="center" vertical="center"/>
    </xf>
    <xf numFmtId="165" fontId="33" fillId="0" borderId="0" xfId="0" applyNumberFormat="1" applyFont="1"/>
    <xf numFmtId="164" fontId="31" fillId="0" borderId="6" xfId="2" applyNumberFormat="1" applyFont="1" applyFill="1" applyBorder="1" applyAlignment="1">
      <alignment horizontal="center" vertical="center"/>
    </xf>
    <xf numFmtId="164" fontId="34" fillId="0" borderId="0" xfId="2" applyNumberFormat="1" applyFont="1" applyFill="1" applyBorder="1" applyAlignment="1">
      <alignment horizontal="center" vertical="center"/>
    </xf>
    <xf numFmtId="164" fontId="33" fillId="0" borderId="0" xfId="0" applyNumberFormat="1" applyFont="1"/>
    <xf numFmtId="164" fontId="33" fillId="0" borderId="1" xfId="0" applyNumberFormat="1" applyFont="1" applyFill="1" applyBorder="1"/>
    <xf numFmtId="164" fontId="33" fillId="0" borderId="0" xfId="0" applyNumberFormat="1" applyFont="1" applyFill="1"/>
    <xf numFmtId="164" fontId="34" fillId="0" borderId="1" xfId="0" applyNumberFormat="1" applyFont="1" applyFill="1" applyBorder="1"/>
    <xf numFmtId="164" fontId="32" fillId="0" borderId="0" xfId="0" applyNumberFormat="1" applyFont="1"/>
    <xf numFmtId="0" fontId="33" fillId="0" borderId="0" xfId="0" applyFont="1"/>
    <xf numFmtId="164" fontId="34" fillId="0" borderId="1" xfId="0" applyNumberFormat="1" applyFont="1" applyBorder="1"/>
    <xf numFmtId="164" fontId="34" fillId="0" borderId="8" xfId="0" applyNumberFormat="1" applyFont="1" applyBorder="1" applyAlignment="1">
      <alignment horizontal="right"/>
    </xf>
    <xf numFmtId="0" fontId="34" fillId="0" borderId="0" xfId="0" applyFont="1"/>
    <xf numFmtId="164" fontId="34" fillId="4" borderId="8" xfId="0" applyNumberFormat="1" applyFont="1" applyFill="1" applyBorder="1" applyAlignment="1">
      <alignment horizontal="right"/>
    </xf>
    <xf numFmtId="0" fontId="32" fillId="0" borderId="0" xfId="0" applyFont="1"/>
    <xf numFmtId="164" fontId="32" fillId="0" borderId="0" xfId="0" applyNumberFormat="1" applyFont="1" applyFill="1"/>
    <xf numFmtId="164" fontId="34" fillId="7" borderId="1" xfId="0" applyNumberFormat="1" applyFont="1" applyFill="1" applyBorder="1"/>
    <xf numFmtId="164" fontId="33" fillId="0" borderId="0" xfId="0" applyNumberFormat="1" applyFont="1" applyAlignment="1">
      <alignment vertical="top" wrapText="1"/>
    </xf>
    <xf numFmtId="0" fontId="3" fillId="0" borderId="6" xfId="0" applyFont="1" applyBorder="1" applyAlignment="1">
      <alignment horizontal="left"/>
    </xf>
    <xf numFmtId="0" fontId="0" fillId="0" borderId="4" xfId="0" applyBorder="1"/>
    <xf numFmtId="0" fontId="0" fillId="0" borderId="16" xfId="0" applyFont="1" applyBorder="1"/>
    <xf numFmtId="0" fontId="0" fillId="0" borderId="16" xfId="0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0" fillId="0" borderId="4" xfId="0" applyFont="1" applyBorder="1"/>
    <xf numFmtId="0" fontId="10" fillId="0" borderId="4" xfId="0" applyFont="1" applyBorder="1"/>
    <xf numFmtId="0" fontId="36" fillId="0" borderId="6" xfId="0" applyFont="1" applyBorder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40" fillId="0" borderId="0" xfId="0" applyFont="1"/>
    <xf numFmtId="165" fontId="39" fillId="0" borderId="0" xfId="0" applyNumberFormat="1" applyFont="1" applyAlignment="1">
      <alignment horizontal="right"/>
    </xf>
    <xf numFmtId="165" fontId="38" fillId="0" borderId="0" xfId="0" applyNumberFormat="1" applyFont="1" applyBorder="1" applyAlignment="1">
      <alignment horizontal="right"/>
    </xf>
    <xf numFmtId="165" fontId="38" fillId="2" borderId="8" xfId="0" applyNumberFormat="1" applyFont="1" applyFill="1" applyBorder="1" applyAlignment="1">
      <alignment horizontal="right"/>
    </xf>
    <xf numFmtId="164" fontId="39" fillId="0" borderId="0" xfId="0" applyNumberFormat="1" applyFont="1"/>
    <xf numFmtId="164" fontId="39" fillId="0" borderId="1" xfId="0" applyNumberFormat="1" applyFont="1" applyFill="1" applyBorder="1"/>
    <xf numFmtId="164" fontId="38" fillId="0" borderId="1" xfId="0" applyNumberFormat="1" applyFont="1" applyBorder="1"/>
    <xf numFmtId="164" fontId="38" fillId="2" borderId="1" xfId="0" applyNumberFormat="1" applyFont="1" applyFill="1" applyBorder="1"/>
    <xf numFmtId="164" fontId="41" fillId="0" borderId="0" xfId="0" applyNumberFormat="1" applyFont="1"/>
    <xf numFmtId="164" fontId="42" fillId="0" borderId="1" xfId="0" applyNumberFormat="1" applyFont="1" applyBorder="1"/>
    <xf numFmtId="164" fontId="42" fillId="0" borderId="0" xfId="0" applyNumberFormat="1" applyFont="1"/>
    <xf numFmtId="164" fontId="19" fillId="0" borderId="0" xfId="0" applyNumberFormat="1" applyFont="1"/>
    <xf numFmtId="164" fontId="7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7" fillId="4" borderId="8" xfId="0" applyNumberFormat="1" applyFont="1" applyFill="1" applyBorder="1" applyAlignment="1">
      <alignment horizontal="right"/>
    </xf>
    <xf numFmtId="164" fontId="7" fillId="0" borderId="0" xfId="0" applyNumberFormat="1" applyFont="1"/>
    <xf numFmtId="164" fontId="43" fillId="0" borderId="1" xfId="0" applyNumberFormat="1" applyFont="1" applyBorder="1"/>
    <xf numFmtId="164" fontId="44" fillId="0" borderId="0" xfId="0" applyNumberFormat="1" applyFont="1"/>
    <xf numFmtId="164" fontId="43" fillId="0" borderId="8" xfId="0" applyNumberFormat="1" applyFont="1" applyBorder="1" applyAlignment="1">
      <alignment horizontal="right"/>
    </xf>
    <xf numFmtId="164" fontId="43" fillId="2" borderId="8" xfId="0" applyNumberFormat="1" applyFont="1" applyFill="1" applyBorder="1" applyAlignment="1">
      <alignment horizontal="right"/>
    </xf>
    <xf numFmtId="164" fontId="43" fillId="0" borderId="0" xfId="0" applyNumberFormat="1" applyFont="1"/>
    <xf numFmtId="164" fontId="43" fillId="4" borderId="8" xfId="0" applyNumberFormat="1" applyFont="1" applyFill="1" applyBorder="1" applyAlignment="1">
      <alignment horizontal="right"/>
    </xf>
    <xf numFmtId="0" fontId="39" fillId="0" borderId="0" xfId="0" applyFont="1"/>
    <xf numFmtId="164" fontId="38" fillId="0" borderId="8" xfId="0" applyNumberFormat="1" applyFont="1" applyBorder="1" applyAlignment="1">
      <alignment horizontal="right"/>
    </xf>
    <xf numFmtId="164" fontId="38" fillId="2" borderId="8" xfId="0" applyNumberFormat="1" applyFont="1" applyFill="1" applyBorder="1" applyAlignment="1">
      <alignment horizontal="right"/>
    </xf>
    <xf numFmtId="0" fontId="38" fillId="0" borderId="0" xfId="0" applyFont="1"/>
    <xf numFmtId="164" fontId="39" fillId="0" borderId="0" xfId="0" applyNumberFormat="1" applyFont="1" applyAlignment="1">
      <alignment horizontal="right"/>
    </xf>
    <xf numFmtId="164" fontId="38" fillId="0" borderId="1" xfId="0" applyNumberFormat="1" applyFont="1" applyBorder="1" applyAlignment="1">
      <alignment horizontal="right"/>
    </xf>
    <xf numFmtId="164" fontId="38" fillId="4" borderId="1" xfId="0" applyNumberFormat="1" applyFont="1" applyFill="1" applyBorder="1" applyAlignment="1">
      <alignment horizontal="right"/>
    </xf>
    <xf numFmtId="164" fontId="44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164" fontId="45" fillId="0" borderId="0" xfId="0" applyNumberFormat="1" applyFont="1"/>
    <xf numFmtId="164" fontId="7" fillId="0" borderId="2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0" fontId="19" fillId="0" borderId="0" xfId="0" applyFont="1"/>
    <xf numFmtId="0" fontId="7" fillId="0" borderId="0" xfId="0" applyFont="1"/>
    <xf numFmtId="164" fontId="38" fillId="0" borderId="0" xfId="0" applyNumberFormat="1" applyFont="1" applyBorder="1"/>
    <xf numFmtId="164" fontId="39" fillId="0" borderId="0" xfId="0" applyNumberFormat="1" applyFont="1" applyAlignment="1">
      <alignment vertical="top" wrapText="1"/>
    </xf>
    <xf numFmtId="164" fontId="41" fillId="0" borderId="0" xfId="0" applyNumberFormat="1" applyFont="1" applyAlignment="1">
      <alignment vertical="top" wrapText="1"/>
    </xf>
    <xf numFmtId="164" fontId="43" fillId="2" borderId="1" xfId="0" applyNumberFormat="1" applyFont="1" applyFill="1" applyBorder="1"/>
    <xf numFmtId="164" fontId="44" fillId="0" borderId="0" xfId="0" applyNumberFormat="1" applyFont="1" applyAlignment="1">
      <alignment vertical="top" wrapText="1"/>
    </xf>
    <xf numFmtId="164" fontId="7" fillId="2" borderId="1" xfId="0" applyNumberFormat="1" applyFont="1" applyFill="1" applyBorder="1"/>
    <xf numFmtId="164" fontId="19" fillId="0" borderId="0" xfId="0" applyNumberFormat="1" applyFont="1" applyAlignment="1">
      <alignment vertical="top" wrapText="1"/>
    </xf>
    <xf numFmtId="164" fontId="38" fillId="0" borderId="1" xfId="0" applyNumberFormat="1" applyFont="1" applyFill="1" applyBorder="1"/>
    <xf numFmtId="164" fontId="37" fillId="0" borderId="0" xfId="0" applyNumberFormat="1" applyFont="1"/>
    <xf numFmtId="164" fontId="38" fillId="7" borderId="1" xfId="0" applyNumberFormat="1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4" fontId="36" fillId="0" borderId="6" xfId="2" applyNumberFormat="1" applyFont="1" applyFill="1" applyBorder="1" applyAlignment="1">
      <alignment horizontal="right" vertical="center"/>
    </xf>
    <xf numFmtId="164" fontId="38" fillId="0" borderId="0" xfId="2" applyNumberFormat="1" applyFont="1" applyFill="1" applyBorder="1" applyAlignment="1">
      <alignment horizontal="right" vertical="center"/>
    </xf>
    <xf numFmtId="164" fontId="39" fillId="0" borderId="0" xfId="2" applyNumberFormat="1" applyFont="1" applyFill="1" applyAlignment="1">
      <alignment horizontal="right" vertical="center"/>
    </xf>
    <xf numFmtId="165" fontId="38" fillId="5" borderId="1" xfId="2" applyNumberFormat="1" applyFont="1" applyFill="1" applyBorder="1" applyAlignment="1">
      <alignment vertical="center"/>
    </xf>
    <xf numFmtId="164" fontId="38" fillId="6" borderId="8" xfId="2" applyNumberFormat="1" applyFont="1" applyFill="1" applyBorder="1" applyAlignment="1">
      <alignment horizontal="right" vertical="center"/>
    </xf>
    <xf numFmtId="164" fontId="38" fillId="0" borderId="0" xfId="0" applyNumberFormat="1" applyFont="1" applyFill="1" applyAlignment="1">
      <alignment horizontal="right"/>
    </xf>
    <xf numFmtId="164" fontId="38" fillId="2" borderId="1" xfId="2" applyNumberFormat="1" applyFont="1" applyFill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0" fillId="0" borderId="14" xfId="0" applyFont="1" applyBorder="1"/>
    <xf numFmtId="0" fontId="37" fillId="0" borderId="0" xfId="0" applyFont="1" applyBorder="1"/>
    <xf numFmtId="164" fontId="38" fillId="0" borderId="1" xfId="0" applyNumberFormat="1" applyFont="1" applyFill="1" applyBorder="1" applyAlignment="1">
      <alignment horizontal="center"/>
    </xf>
    <xf numFmtId="164" fontId="39" fillId="0" borderId="14" xfId="0" applyNumberFormat="1" applyFont="1" applyFill="1" applyBorder="1" applyAlignment="1">
      <alignment horizontal="center"/>
    </xf>
    <xf numFmtId="164" fontId="47" fillId="0" borderId="1" xfId="0" applyNumberFormat="1" applyFont="1" applyBorder="1"/>
    <xf numFmtId="164" fontId="37" fillId="0" borderId="0" xfId="0" applyNumberFormat="1" applyFont="1" applyBorder="1" applyAlignment="1">
      <alignment horizontal="right"/>
    </xf>
    <xf numFmtId="164" fontId="37" fillId="0" borderId="14" xfId="0" applyNumberFormat="1" applyFont="1" applyBorder="1"/>
    <xf numFmtId="164" fontId="37" fillId="0" borderId="14" xfId="0" applyNumberFormat="1" applyFont="1" applyBorder="1" applyAlignment="1">
      <alignment horizontal="right"/>
    </xf>
    <xf numFmtId="164" fontId="37" fillId="0" borderId="4" xfId="0" applyNumberFormat="1" applyFont="1" applyBorder="1"/>
    <xf numFmtId="164" fontId="48" fillId="2" borderId="9" xfId="0" applyNumberFormat="1" applyFont="1" applyFill="1" applyBorder="1" applyAlignment="1">
      <alignment horizontal="right"/>
    </xf>
    <xf numFmtId="164" fontId="48" fillId="7" borderId="12" xfId="0" applyNumberFormat="1" applyFont="1" applyFill="1" applyBorder="1" applyAlignment="1">
      <alignment horizontal="right"/>
    </xf>
    <xf numFmtId="164" fontId="49" fillId="7" borderId="9" xfId="0" applyNumberFormat="1" applyFont="1" applyFill="1" applyBorder="1"/>
    <xf numFmtId="0" fontId="12" fillId="0" borderId="18" xfId="0" applyFont="1" applyBorder="1"/>
    <xf numFmtId="164" fontId="39" fillId="0" borderId="18" xfId="0" applyNumberFormat="1" applyFont="1" applyFill="1" applyBorder="1"/>
    <xf numFmtId="164" fontId="33" fillId="0" borderId="18" xfId="0" applyNumberFormat="1" applyFont="1" applyFill="1" applyBorder="1"/>
    <xf numFmtId="164" fontId="19" fillId="0" borderId="18" xfId="0" applyNumberFormat="1" applyFont="1" applyFill="1" applyBorder="1"/>
    <xf numFmtId="164" fontId="44" fillId="0" borderId="18" xfId="0" applyNumberFormat="1" applyFont="1" applyFill="1" applyBorder="1"/>
    <xf numFmtId="164" fontId="41" fillId="0" borderId="18" xfId="0" applyNumberFormat="1" applyFont="1" applyFill="1" applyBorder="1"/>
    <xf numFmtId="164" fontId="39" fillId="0" borderId="18" xfId="0" applyNumberFormat="1" applyFont="1" applyBorder="1" applyAlignment="1">
      <alignment horizontal="right"/>
    </xf>
    <xf numFmtId="0" fontId="12" fillId="0" borderId="19" xfId="0" applyFont="1" applyBorder="1"/>
    <xf numFmtId="164" fontId="39" fillId="0" borderId="19" xfId="0" applyNumberFormat="1" applyFont="1" applyFill="1" applyBorder="1"/>
    <xf numFmtId="164" fontId="33" fillId="0" borderId="19" xfId="0" applyNumberFormat="1" applyFont="1" applyFill="1" applyBorder="1"/>
    <xf numFmtId="164" fontId="19" fillId="0" borderId="19" xfId="0" applyNumberFormat="1" applyFont="1" applyFill="1" applyBorder="1"/>
    <xf numFmtId="164" fontId="44" fillId="0" borderId="19" xfId="0" applyNumberFormat="1" applyFont="1" applyFill="1" applyBorder="1"/>
    <xf numFmtId="164" fontId="39" fillId="0" borderId="19" xfId="0" applyNumberFormat="1" applyFont="1" applyBorder="1" applyAlignment="1">
      <alignment horizontal="right"/>
    </xf>
    <xf numFmtId="0" fontId="12" fillId="0" borderId="20" xfId="0" applyFont="1" applyBorder="1"/>
    <xf numFmtId="164" fontId="19" fillId="0" borderId="20" xfId="0" applyNumberFormat="1" applyFont="1" applyBorder="1" applyAlignment="1">
      <alignment horizontal="right"/>
    </xf>
    <xf numFmtId="164" fontId="44" fillId="0" borderId="20" xfId="0" applyNumberFormat="1" applyFont="1" applyBorder="1"/>
    <xf numFmtId="164" fontId="39" fillId="0" borderId="20" xfId="0" applyNumberFormat="1" applyFont="1" applyBorder="1" applyAlignment="1">
      <alignment horizontal="right"/>
    </xf>
    <xf numFmtId="164" fontId="39" fillId="0" borderId="18" xfId="0" applyNumberFormat="1" applyFont="1" applyBorder="1"/>
    <xf numFmtId="164" fontId="33" fillId="0" borderId="18" xfId="0" applyNumberFormat="1" applyFont="1" applyBorder="1"/>
    <xf numFmtId="164" fontId="19" fillId="0" borderId="18" xfId="0" applyNumberFormat="1" applyFont="1" applyBorder="1"/>
    <xf numFmtId="164" fontId="44" fillId="0" borderId="18" xfId="0" applyNumberFormat="1" applyFont="1" applyBorder="1"/>
    <xf numFmtId="164" fontId="39" fillId="0" borderId="19" xfId="0" applyNumberFormat="1" applyFont="1" applyBorder="1"/>
    <xf numFmtId="164" fontId="33" fillId="0" borderId="19" xfId="0" applyNumberFormat="1" applyFont="1" applyBorder="1"/>
    <xf numFmtId="164" fontId="19" fillId="0" borderId="19" xfId="0" applyNumberFormat="1" applyFont="1" applyBorder="1"/>
    <xf numFmtId="164" fontId="44" fillId="0" borderId="19" xfId="0" applyNumberFormat="1" applyFont="1" applyBorder="1"/>
    <xf numFmtId="0" fontId="23" fillId="0" borderId="19" xfId="0" applyFont="1" applyBorder="1"/>
    <xf numFmtId="164" fontId="39" fillId="0" borderId="20" xfId="0" applyNumberFormat="1" applyFont="1" applyBorder="1"/>
    <xf numFmtId="164" fontId="33" fillId="0" borderId="20" xfId="0" applyNumberFormat="1" applyFont="1" applyBorder="1"/>
    <xf numFmtId="164" fontId="19" fillId="0" borderId="20" xfId="0" applyNumberFormat="1" applyFont="1" applyBorder="1"/>
    <xf numFmtId="0" fontId="12" fillId="0" borderId="18" xfId="0" applyFont="1" applyBorder="1" applyAlignment="1">
      <alignment horizontal="left"/>
    </xf>
    <xf numFmtId="164" fontId="33" fillId="0" borderId="18" xfId="0" applyNumberFormat="1" applyFont="1" applyBorder="1" applyAlignment="1">
      <alignment horizontal="right"/>
    </xf>
    <xf numFmtId="164" fontId="19" fillId="0" borderId="18" xfId="0" applyNumberFormat="1" applyFont="1" applyBorder="1" applyAlignment="1">
      <alignment horizontal="right"/>
    </xf>
    <xf numFmtId="164" fontId="44" fillId="0" borderId="18" xfId="0" applyNumberFormat="1" applyFont="1" applyBorder="1" applyAlignment="1">
      <alignment horizontal="right"/>
    </xf>
    <xf numFmtId="164" fontId="44" fillId="0" borderId="19" xfId="0" applyNumberFormat="1" applyFont="1" applyBorder="1" applyAlignment="1">
      <alignment horizontal="right"/>
    </xf>
    <xf numFmtId="164" fontId="44" fillId="0" borderId="20" xfId="0" applyNumberFormat="1" applyFont="1" applyBorder="1" applyAlignment="1">
      <alignment horizontal="right"/>
    </xf>
    <xf numFmtId="0" fontId="23" fillId="0" borderId="18" xfId="0" applyFont="1" applyBorder="1"/>
    <xf numFmtId="164" fontId="33" fillId="0" borderId="19" xfId="0" applyNumberFormat="1" applyFont="1" applyBorder="1" applyAlignment="1">
      <alignment horizontal="right"/>
    </xf>
    <xf numFmtId="164" fontId="19" fillId="0" borderId="19" xfId="0" applyNumberFormat="1" applyFont="1" applyBorder="1" applyAlignment="1">
      <alignment horizontal="right"/>
    </xf>
    <xf numFmtId="164" fontId="33" fillId="0" borderId="20" xfId="0" applyNumberFormat="1" applyFont="1" applyBorder="1" applyAlignment="1">
      <alignment horizontal="right"/>
    </xf>
    <xf numFmtId="164" fontId="39" fillId="0" borderId="20" xfId="0" applyNumberFormat="1" applyFont="1" applyFill="1" applyBorder="1"/>
    <xf numFmtId="164" fontId="33" fillId="0" borderId="20" xfId="0" applyNumberFormat="1" applyFont="1" applyFill="1" applyBorder="1"/>
    <xf numFmtId="164" fontId="12" fillId="0" borderId="18" xfId="0" applyNumberFormat="1" applyFont="1" applyBorder="1"/>
    <xf numFmtId="164" fontId="12" fillId="0" borderId="20" xfId="0" applyNumberFormat="1" applyFont="1" applyBorder="1"/>
    <xf numFmtId="164" fontId="12" fillId="0" borderId="19" xfId="0" applyNumberFormat="1" applyFont="1" applyBorder="1"/>
    <xf numFmtId="164" fontId="23" fillId="0" borderId="18" xfId="0" applyNumberFormat="1" applyFont="1" applyBorder="1"/>
    <xf numFmtId="164" fontId="39" fillId="0" borderId="18" xfId="0" quotePrefix="1" applyNumberFormat="1" applyFont="1" applyFill="1" applyBorder="1"/>
    <xf numFmtId="164" fontId="33" fillId="0" borderId="18" xfId="0" quotePrefix="1" applyNumberFormat="1" applyFont="1" applyFill="1" applyBorder="1"/>
    <xf numFmtId="164" fontId="39" fillId="0" borderId="20" xfId="0" quotePrefix="1" applyNumberFormat="1" applyFont="1" applyFill="1" applyBorder="1"/>
    <xf numFmtId="164" fontId="33" fillId="0" borderId="20" xfId="0" quotePrefix="1" applyNumberFormat="1" applyFont="1" applyFill="1" applyBorder="1"/>
    <xf numFmtId="165" fontId="12" fillId="0" borderId="21" xfId="0" applyNumberFormat="1" applyFont="1" applyBorder="1" applyAlignment="1"/>
    <xf numFmtId="165" fontId="12" fillId="0" borderId="22" xfId="0" applyNumberFormat="1" applyFont="1" applyBorder="1" applyAlignment="1"/>
    <xf numFmtId="165" fontId="12" fillId="0" borderId="19" xfId="0" applyNumberFormat="1" applyFont="1" applyBorder="1" applyAlignment="1"/>
    <xf numFmtId="165" fontId="1" fillId="0" borderId="22" xfId="0" applyNumberFormat="1" applyFont="1" applyBorder="1" applyAlignment="1"/>
    <xf numFmtId="165" fontId="12" fillId="0" borderId="23" xfId="0" applyNumberFormat="1" applyFont="1" applyBorder="1" applyAlignment="1"/>
    <xf numFmtId="165" fontId="1" fillId="0" borderId="18" xfId="0" applyNumberFormat="1" applyFont="1" applyBorder="1" applyAlignment="1">
      <alignment horizontal="left"/>
    </xf>
    <xf numFmtId="165" fontId="26" fillId="0" borderId="20" xfId="0" applyNumberFormat="1" applyFont="1" applyBorder="1" applyAlignment="1"/>
    <xf numFmtId="165" fontId="38" fillId="0" borderId="1" xfId="0" applyNumberFormat="1" applyFont="1" applyBorder="1" applyAlignment="1">
      <alignment horizontal="right"/>
    </xf>
    <xf numFmtId="0" fontId="0" fillId="0" borderId="18" xfId="0" applyBorder="1"/>
    <xf numFmtId="0" fontId="0" fillId="0" borderId="19" xfId="0" applyFont="1" applyBorder="1"/>
    <xf numFmtId="0" fontId="0" fillId="0" borderId="19" xfId="0" applyBorder="1"/>
    <xf numFmtId="0" fontId="0" fillId="0" borderId="20" xfId="0" applyFont="1" applyBorder="1"/>
    <xf numFmtId="0" fontId="0" fillId="0" borderId="20" xfId="0" applyBorder="1"/>
    <xf numFmtId="164" fontId="37" fillId="0" borderId="18" xfId="0" applyNumberFormat="1" applyFont="1" applyBorder="1"/>
    <xf numFmtId="0" fontId="0" fillId="3" borderId="18" xfId="0" applyFont="1" applyFill="1" applyBorder="1"/>
    <xf numFmtId="0" fontId="0" fillId="3" borderId="20" xfId="0" applyFill="1" applyBorder="1"/>
    <xf numFmtId="164" fontId="12" fillId="0" borderId="0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38" fillId="4" borderId="8" xfId="0" applyNumberFormat="1" applyFont="1" applyFill="1" applyBorder="1" applyAlignment="1">
      <alignment horizontal="right"/>
    </xf>
    <xf numFmtId="165" fontId="1" fillId="3" borderId="4" xfId="0" applyNumberFormat="1" applyFont="1" applyFill="1" applyBorder="1" applyAlignment="1"/>
    <xf numFmtId="165" fontId="1" fillId="0" borderId="0" xfId="0" applyNumberFormat="1" applyFont="1" applyFill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vertical="center"/>
    </xf>
    <xf numFmtId="164" fontId="1" fillId="0" borderId="0" xfId="0" quotePrefix="1" applyNumberFormat="1" applyFont="1" applyFill="1"/>
    <xf numFmtId="164" fontId="10" fillId="0" borderId="1" xfId="0" applyNumberFormat="1" applyFont="1" applyFill="1" applyBorder="1"/>
    <xf numFmtId="164" fontId="20" fillId="0" borderId="1" xfId="0" applyNumberFormat="1" applyFont="1" applyBorder="1"/>
    <xf numFmtId="164" fontId="10" fillId="0" borderId="0" xfId="0" applyNumberFormat="1" applyFont="1" applyBorder="1"/>
    <xf numFmtId="164" fontId="1" fillId="0" borderId="0" xfId="0" applyNumberFormat="1" applyFont="1"/>
    <xf numFmtId="165" fontId="7" fillId="6" borderId="1" xfId="0" applyNumberFormat="1" applyFont="1" applyFill="1" applyBorder="1"/>
    <xf numFmtId="165" fontId="7" fillId="0" borderId="0" xfId="0" applyNumberFormat="1" applyFont="1" applyFill="1"/>
    <xf numFmtId="165" fontId="7" fillId="2" borderId="1" xfId="2" applyNumberFormat="1" applyFont="1" applyFill="1" applyBorder="1" applyAlignment="1">
      <alignment vertical="center"/>
    </xf>
    <xf numFmtId="165" fontId="19" fillId="0" borderId="0" xfId="0" applyNumberFormat="1" applyFont="1"/>
    <xf numFmtId="165" fontId="7" fillId="4" borderId="1" xfId="0" applyNumberFormat="1" applyFont="1" applyFill="1" applyBorder="1"/>
    <xf numFmtId="164" fontId="43" fillId="2" borderId="1" xfId="2" applyNumberFormat="1" applyFont="1" applyFill="1" applyBorder="1" applyAlignment="1">
      <alignment vertical="center"/>
    </xf>
    <xf numFmtId="164" fontId="42" fillId="0" borderId="8" xfId="0" applyNumberFormat="1" applyFont="1" applyBorder="1" applyAlignment="1">
      <alignment horizontal="right"/>
    </xf>
    <xf numFmtId="164" fontId="41" fillId="0" borderId="18" xfId="0" applyNumberFormat="1" applyFont="1" applyBorder="1" applyAlignment="1">
      <alignment horizontal="right"/>
    </xf>
    <xf numFmtId="164" fontId="41" fillId="0" borderId="19" xfId="0" applyNumberFormat="1" applyFont="1" applyBorder="1" applyAlignment="1">
      <alignment horizontal="right"/>
    </xf>
    <xf numFmtId="164" fontId="41" fillId="0" borderId="20" xfId="0" applyNumberFormat="1" applyFont="1" applyBorder="1" applyAlignment="1">
      <alignment horizontal="right"/>
    </xf>
    <xf numFmtId="164" fontId="42" fillId="2" borderId="8" xfId="0" applyNumberFormat="1" applyFont="1" applyFill="1" applyBorder="1" applyAlignment="1">
      <alignment horizontal="right"/>
    </xf>
    <xf numFmtId="164" fontId="41" fillId="0" borderId="1" xfId="0" applyNumberFormat="1" applyFont="1" applyFill="1" applyBorder="1"/>
    <xf numFmtId="164" fontId="42" fillId="0" borderId="1" xfId="0" applyNumberFormat="1" applyFont="1" applyFill="1" applyBorder="1"/>
    <xf numFmtId="164" fontId="41" fillId="0" borderId="20" xfId="0" applyNumberFormat="1" applyFont="1" applyFill="1" applyBorder="1"/>
    <xf numFmtId="164" fontId="41" fillId="0" borderId="18" xfId="0" quotePrefix="1" applyNumberFormat="1" applyFont="1" applyFill="1" applyBorder="1"/>
    <xf numFmtId="164" fontId="41" fillId="0" borderId="20" xfId="0" quotePrefix="1" applyNumberFormat="1" applyFont="1" applyFill="1" applyBorder="1"/>
    <xf numFmtId="164" fontId="44" fillId="0" borderId="1" xfId="0" applyNumberFormat="1" applyFont="1" applyFill="1" applyBorder="1"/>
    <xf numFmtId="164" fontId="43" fillId="0" borderId="1" xfId="0" applyNumberFormat="1" applyFont="1" applyFill="1" applyBorder="1"/>
    <xf numFmtId="164" fontId="44" fillId="0" borderId="20" xfId="0" applyNumberFormat="1" applyFont="1" applyFill="1" applyBorder="1"/>
    <xf numFmtId="164" fontId="44" fillId="0" borderId="18" xfId="0" quotePrefix="1" applyNumberFormat="1" applyFont="1" applyFill="1" applyBorder="1"/>
    <xf numFmtId="164" fontId="44" fillId="0" borderId="20" xfId="0" quotePrefix="1" applyNumberFormat="1" applyFont="1" applyFill="1" applyBorder="1"/>
    <xf numFmtId="164" fontId="19" fillId="0" borderId="1" xfId="0" applyNumberFormat="1" applyFont="1" applyFill="1" applyBorder="1"/>
    <xf numFmtId="164" fontId="7" fillId="0" borderId="1" xfId="0" applyNumberFormat="1" applyFont="1" applyFill="1" applyBorder="1"/>
    <xf numFmtId="164" fontId="19" fillId="0" borderId="20" xfId="0" applyNumberFormat="1" applyFont="1" applyFill="1" applyBorder="1"/>
    <xf numFmtId="164" fontId="19" fillId="0" borderId="18" xfId="0" quotePrefix="1" applyNumberFormat="1" applyFont="1" applyFill="1" applyBorder="1"/>
    <xf numFmtId="164" fontId="19" fillId="0" borderId="20" xfId="0" quotePrefix="1" applyNumberFormat="1" applyFont="1" applyFill="1" applyBorder="1"/>
    <xf numFmtId="165" fontId="1" fillId="0" borderId="18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5" fontId="1" fillId="0" borderId="19" xfId="0" applyNumberFormat="1" applyFont="1" applyFill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5" fontId="1" fillId="0" borderId="20" xfId="0" applyNumberFormat="1" applyFont="1" applyFill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165" fontId="19" fillId="0" borderId="18" xfId="0" applyNumberFormat="1" applyFont="1" applyFill="1" applyBorder="1" applyAlignment="1">
      <alignment horizontal="right"/>
    </xf>
    <xf numFmtId="164" fontId="20" fillId="0" borderId="18" xfId="0" applyNumberFormat="1" applyFont="1" applyBorder="1" applyAlignment="1">
      <alignment horizontal="right"/>
    </xf>
    <xf numFmtId="165" fontId="19" fillId="0" borderId="20" xfId="0" applyNumberFormat="1" applyFont="1" applyFill="1" applyBorder="1" applyAlignment="1">
      <alignment horizontal="right"/>
    </xf>
    <xf numFmtId="165" fontId="0" fillId="0" borderId="18" xfId="0" applyNumberFormat="1" applyBorder="1"/>
    <xf numFmtId="165" fontId="0" fillId="0" borderId="18" xfId="0" applyNumberFormat="1" applyFill="1" applyBorder="1"/>
    <xf numFmtId="165" fontId="0" fillId="0" borderId="19" xfId="0" applyNumberFormat="1" applyFont="1" applyBorder="1"/>
    <xf numFmtId="165" fontId="0" fillId="0" borderId="19" xfId="0" applyNumberFormat="1" applyFont="1" applyFill="1" applyBorder="1"/>
    <xf numFmtId="165" fontId="0" fillId="0" borderId="19" xfId="0" applyNumberFormat="1" applyBorder="1"/>
    <xf numFmtId="165" fontId="0" fillId="0" borderId="19" xfId="0" applyNumberFormat="1" applyFill="1" applyBorder="1"/>
    <xf numFmtId="165" fontId="0" fillId="0" borderId="20" xfId="0" applyNumberFormat="1" applyFont="1" applyBorder="1"/>
    <xf numFmtId="165" fontId="0" fillId="0" borderId="20" xfId="0" applyNumberFormat="1" applyFont="1" applyFill="1" applyBorder="1"/>
    <xf numFmtId="165" fontId="0" fillId="0" borderId="20" xfId="0" applyNumberFormat="1" applyBorder="1"/>
    <xf numFmtId="165" fontId="0" fillId="0" borderId="18" xfId="0" applyNumberFormat="1" applyFont="1" applyBorder="1"/>
    <xf numFmtId="165" fontId="0" fillId="0" borderId="18" xfId="0" applyNumberFormat="1" applyFont="1" applyFill="1" applyBorder="1"/>
    <xf numFmtId="165" fontId="0" fillId="0" borderId="20" xfId="0" applyNumberFormat="1" applyFill="1" applyBorder="1"/>
    <xf numFmtId="164" fontId="52" fillId="0" borderId="1" xfId="0" applyNumberFormat="1" applyFont="1" applyFill="1" applyBorder="1" applyAlignment="1">
      <alignment horizontal="center"/>
    </xf>
    <xf numFmtId="164" fontId="51" fillId="0" borderId="14" xfId="0" applyNumberFormat="1" applyFont="1" applyFill="1" applyBorder="1" applyAlignment="1">
      <alignment horizontal="center"/>
    </xf>
    <xf numFmtId="164" fontId="53" fillId="0" borderId="18" xfId="0" applyNumberFormat="1" applyFont="1" applyBorder="1" applyAlignment="1">
      <alignment horizontal="right"/>
    </xf>
    <xf numFmtId="164" fontId="53" fillId="0" borderId="18" xfId="0" applyNumberFormat="1" applyFont="1" applyBorder="1"/>
    <xf numFmtId="164" fontId="53" fillId="0" borderId="19" xfId="0" applyNumberFormat="1" applyFont="1" applyBorder="1" applyAlignment="1">
      <alignment horizontal="right"/>
    </xf>
    <xf numFmtId="164" fontId="53" fillId="0" borderId="19" xfId="0" applyNumberFormat="1" applyFont="1" applyBorder="1"/>
    <xf numFmtId="164" fontId="53" fillId="0" borderId="20" xfId="0" applyNumberFormat="1" applyFont="1" applyBorder="1" applyAlignment="1">
      <alignment horizontal="right"/>
    </xf>
    <xf numFmtId="164" fontId="53" fillId="0" borderId="20" xfId="0" applyNumberFormat="1" applyFont="1" applyBorder="1"/>
    <xf numFmtId="164" fontId="52" fillId="0" borderId="1" xfId="0" applyNumberFormat="1" applyFont="1" applyBorder="1" applyAlignment="1">
      <alignment horizontal="right"/>
    </xf>
    <xf numFmtId="164" fontId="54" fillId="0" borderId="1" xfId="0" applyNumberFormat="1" applyFont="1" applyBorder="1"/>
    <xf numFmtId="164" fontId="53" fillId="0" borderId="0" xfId="0" applyNumberFormat="1" applyFont="1" applyBorder="1" applyAlignment="1">
      <alignment horizontal="right"/>
    </xf>
    <xf numFmtId="164" fontId="53" fillId="0" borderId="14" xfId="0" applyNumberFormat="1" applyFont="1" applyBorder="1"/>
    <xf numFmtId="164" fontId="53" fillId="0" borderId="14" xfId="0" applyNumberFormat="1" applyFont="1" applyBorder="1" applyAlignment="1">
      <alignment horizontal="right"/>
    </xf>
    <xf numFmtId="164" fontId="53" fillId="0" borderId="4" xfId="0" applyNumberFormat="1" applyFont="1" applyBorder="1"/>
    <xf numFmtId="164" fontId="54" fillId="0" borderId="19" xfId="0" applyNumberFormat="1" applyFont="1" applyBorder="1"/>
    <xf numFmtId="164" fontId="55" fillId="2" borderId="9" xfId="0" applyNumberFormat="1" applyFont="1" applyFill="1" applyBorder="1" applyAlignment="1">
      <alignment horizontal="right"/>
    </xf>
    <xf numFmtId="164" fontId="55" fillId="7" borderId="12" xfId="0" applyNumberFormat="1" applyFont="1" applyFill="1" applyBorder="1" applyAlignment="1">
      <alignment horizontal="right"/>
    </xf>
    <xf numFmtId="164" fontId="56" fillId="7" borderId="9" xfId="0" applyNumberFormat="1" applyFont="1" applyFill="1" applyBorder="1"/>
    <xf numFmtId="164" fontId="52" fillId="0" borderId="7" xfId="2" applyNumberFormat="1" applyFont="1" applyFill="1" applyBorder="1" applyAlignment="1">
      <alignment horizontal="center"/>
    </xf>
    <xf numFmtId="0" fontId="51" fillId="0" borderId="0" xfId="0" applyFont="1" applyAlignment="1"/>
    <xf numFmtId="165" fontId="51" fillId="0" borderId="18" xfId="0" applyNumberFormat="1" applyFont="1" applyBorder="1" applyAlignment="1">
      <alignment horizontal="right"/>
    </xf>
    <xf numFmtId="165" fontId="51" fillId="0" borderId="19" xfId="0" applyNumberFormat="1" applyFont="1" applyBorder="1" applyAlignment="1">
      <alignment horizontal="right"/>
    </xf>
    <xf numFmtId="165" fontId="51" fillId="0" borderId="20" xfId="0" applyNumberFormat="1" applyFont="1" applyBorder="1" applyAlignment="1">
      <alignment horizontal="right"/>
    </xf>
    <xf numFmtId="165" fontId="51" fillId="0" borderId="0" xfId="0" applyNumberFormat="1" applyFont="1" applyAlignment="1">
      <alignment horizontal="right"/>
    </xf>
    <xf numFmtId="165" fontId="52" fillId="0" borderId="0" xfId="0" applyNumberFormat="1" applyFont="1" applyBorder="1" applyAlignment="1">
      <alignment horizontal="right"/>
    </xf>
    <xf numFmtId="165" fontId="52" fillId="0" borderId="1" xfId="0" applyNumberFormat="1" applyFont="1" applyBorder="1" applyAlignment="1">
      <alignment horizontal="right"/>
    </xf>
    <xf numFmtId="165" fontId="52" fillId="2" borderId="8" xfId="0" applyNumberFormat="1" applyFont="1" applyFill="1" applyBorder="1" applyAlignment="1">
      <alignment horizontal="right"/>
    </xf>
    <xf numFmtId="164" fontId="57" fillId="0" borderId="2" xfId="2" applyNumberFormat="1" applyFont="1" applyFill="1" applyBorder="1" applyAlignment="1">
      <alignment horizontal="center"/>
    </xf>
    <xf numFmtId="164" fontId="51" fillId="0" borderId="2" xfId="2" applyNumberFormat="1" applyFont="1" applyFill="1" applyBorder="1" applyAlignment="1">
      <alignment horizontal="center"/>
    </xf>
    <xf numFmtId="164" fontId="52" fillId="0" borderId="7" xfId="2" applyNumberFormat="1" applyFont="1" applyFill="1" applyBorder="1" applyAlignment="1">
      <alignment horizontal="center" vertical="center"/>
    </xf>
    <xf numFmtId="164" fontId="51" fillId="0" borderId="0" xfId="0" applyNumberFormat="1" applyFont="1"/>
    <xf numFmtId="164" fontId="51" fillId="0" borderId="1" xfId="0" applyNumberFormat="1" applyFont="1" applyBorder="1"/>
    <xf numFmtId="164" fontId="52" fillId="0" borderId="0" xfId="0" applyNumberFormat="1" applyFont="1"/>
    <xf numFmtId="164" fontId="51" fillId="0" borderId="0" xfId="0" quotePrefix="1" applyNumberFormat="1" applyFont="1" applyFill="1"/>
    <xf numFmtId="164" fontId="52" fillId="0" borderId="0" xfId="0" applyNumberFormat="1" applyFont="1" applyBorder="1"/>
    <xf numFmtId="164" fontId="52" fillId="2" borderId="1" xfId="0" applyNumberFormat="1" applyFont="1" applyFill="1" applyBorder="1"/>
    <xf numFmtId="164" fontId="51" fillId="0" borderId="0" xfId="2" applyNumberFormat="1" applyFont="1" applyFill="1" applyAlignment="1">
      <alignment horizontal="right" vertical="center"/>
    </xf>
    <xf numFmtId="165" fontId="52" fillId="5" borderId="1" xfId="2" applyNumberFormat="1" applyFont="1" applyFill="1" applyBorder="1" applyAlignment="1">
      <alignment vertical="center"/>
    </xf>
    <xf numFmtId="164" fontId="52" fillId="6" borderId="8" xfId="2" applyNumberFormat="1" applyFont="1" applyFill="1" applyBorder="1" applyAlignment="1">
      <alignment horizontal="right" vertical="center"/>
    </xf>
    <xf numFmtId="164" fontId="52" fillId="0" borderId="0" xfId="0" applyNumberFormat="1" applyFont="1" applyFill="1" applyAlignment="1">
      <alignment horizontal="right"/>
    </xf>
    <xf numFmtId="164" fontId="52" fillId="2" borderId="1" xfId="2" applyNumberFormat="1" applyFont="1" applyFill="1" applyBorder="1" applyAlignment="1">
      <alignment horizontal="right"/>
    </xf>
    <xf numFmtId="164" fontId="51" fillId="0" borderId="0" xfId="0" applyNumberFormat="1" applyFont="1" applyAlignment="1">
      <alignment horizontal="right"/>
    </xf>
    <xf numFmtId="164" fontId="52" fillId="4" borderId="1" xfId="0" applyNumberFormat="1" applyFont="1" applyFill="1" applyBorder="1" applyAlignment="1">
      <alignment horizontal="right"/>
    </xf>
    <xf numFmtId="164" fontId="38" fillId="0" borderId="0" xfId="0" applyNumberFormat="1" applyFont="1"/>
    <xf numFmtId="164" fontId="39" fillId="0" borderId="0" xfId="0" quotePrefix="1" applyNumberFormat="1" applyFont="1" applyFill="1"/>
    <xf numFmtId="0" fontId="3" fillId="0" borderId="6" xfId="0" applyFont="1" applyBorder="1" applyAlignment="1">
      <alignment horizontal="left"/>
    </xf>
    <xf numFmtId="165" fontId="39" fillId="0" borderId="0" xfId="0" applyNumberFormat="1" applyFont="1" applyFill="1" applyAlignment="1">
      <alignment horizontal="right"/>
    </xf>
    <xf numFmtId="0" fontId="23" fillId="0" borderId="18" xfId="2" applyFont="1" applyFill="1" applyBorder="1" applyAlignment="1">
      <alignment vertical="center"/>
    </xf>
    <xf numFmtId="164" fontId="51" fillId="0" borderId="18" xfId="2" applyNumberFormat="1" applyFont="1" applyFill="1" applyBorder="1" applyAlignment="1">
      <alignment horizontal="right" vertical="center"/>
    </xf>
    <xf numFmtId="165" fontId="1" fillId="0" borderId="18" xfId="2" applyNumberFormat="1" applyFont="1" applyFill="1" applyBorder="1" applyAlignment="1">
      <alignment vertical="center"/>
    </xf>
    <xf numFmtId="164" fontId="8" fillId="0" borderId="18" xfId="2" applyNumberFormat="1" applyFont="1" applyFill="1" applyBorder="1" applyAlignment="1">
      <alignment vertical="center"/>
    </xf>
    <xf numFmtId="0" fontId="23" fillId="0" borderId="19" xfId="2" applyFont="1" applyFill="1" applyBorder="1" applyAlignment="1">
      <alignment vertical="center"/>
    </xf>
    <xf numFmtId="164" fontId="39" fillId="0" borderId="19" xfId="2" applyNumberFormat="1" applyFont="1" applyFill="1" applyBorder="1" applyAlignment="1">
      <alignment horizontal="right" vertical="center"/>
    </xf>
    <xf numFmtId="164" fontId="51" fillId="0" borderId="19" xfId="2" applyNumberFormat="1" applyFont="1" applyFill="1" applyBorder="1" applyAlignment="1">
      <alignment horizontal="right" vertical="center"/>
    </xf>
    <xf numFmtId="165" fontId="1" fillId="0" borderId="19" xfId="2" applyNumberFormat="1" applyFont="1" applyFill="1" applyBorder="1" applyAlignment="1">
      <alignment vertical="center"/>
    </xf>
    <xf numFmtId="164" fontId="8" fillId="0" borderId="19" xfId="2" applyNumberFormat="1" applyFont="1" applyFill="1" applyBorder="1" applyAlignment="1">
      <alignment vertical="center"/>
    </xf>
    <xf numFmtId="0" fontId="23" fillId="0" borderId="20" xfId="2" applyFont="1" applyFill="1" applyBorder="1" applyAlignment="1">
      <alignment vertical="center"/>
    </xf>
    <xf numFmtId="164" fontId="39" fillId="0" borderId="20" xfId="2" applyNumberFormat="1" applyFont="1" applyFill="1" applyBorder="1" applyAlignment="1">
      <alignment horizontal="right" vertical="center"/>
    </xf>
    <xf numFmtId="164" fontId="51" fillId="0" borderId="20" xfId="2" applyNumberFormat="1" applyFont="1" applyFill="1" applyBorder="1" applyAlignment="1">
      <alignment horizontal="right" vertical="center"/>
    </xf>
    <xf numFmtId="165" fontId="1" fillId="0" borderId="20" xfId="2" applyNumberFormat="1" applyFont="1" applyFill="1" applyBorder="1" applyAlignment="1">
      <alignment vertical="center"/>
    </xf>
    <xf numFmtId="164" fontId="8" fillId="0" borderId="20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164" fontId="38" fillId="0" borderId="1" xfId="2" applyNumberFormat="1" applyFont="1" applyFill="1" applyBorder="1" applyAlignment="1">
      <alignment horizontal="right" vertical="center"/>
    </xf>
    <xf numFmtId="164" fontId="52" fillId="0" borderId="1" xfId="2" applyNumberFormat="1" applyFont="1" applyFill="1" applyBorder="1" applyAlignment="1">
      <alignment horizontal="right" vertical="center"/>
    </xf>
    <xf numFmtId="165" fontId="20" fillId="0" borderId="1" xfId="2" applyNumberFormat="1" applyFont="1" applyFill="1" applyBorder="1" applyAlignment="1">
      <alignment vertical="center"/>
    </xf>
    <xf numFmtId="164" fontId="20" fillId="0" borderId="1" xfId="2" applyNumberFormat="1" applyFont="1" applyFill="1" applyBorder="1" applyAlignment="1">
      <alignment vertical="center"/>
    </xf>
    <xf numFmtId="0" fontId="1" fillId="0" borderId="20" xfId="2" applyFont="1" applyFill="1" applyBorder="1" applyAlignment="1">
      <alignment vertical="center"/>
    </xf>
    <xf numFmtId="0" fontId="1" fillId="0" borderId="18" xfId="2" applyFont="1" applyFill="1" applyBorder="1" applyAlignment="1">
      <alignment vertical="center"/>
    </xf>
    <xf numFmtId="0" fontId="1" fillId="0" borderId="19" xfId="2" applyFont="1" applyFill="1" applyBorder="1" applyAlignment="1">
      <alignment horizontal="right" vertical="center"/>
    </xf>
    <xf numFmtId="0" fontId="1" fillId="0" borderId="20" xfId="2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18" xfId="2" applyFont="1" applyFill="1" applyBorder="1"/>
    <xf numFmtId="164" fontId="51" fillId="0" borderId="18" xfId="2" applyNumberFormat="1" applyFont="1" applyFill="1" applyBorder="1" applyAlignment="1">
      <alignment horizontal="right"/>
    </xf>
    <xf numFmtId="165" fontId="1" fillId="0" borderId="18" xfId="2" applyNumberFormat="1" applyFont="1" applyFill="1" applyBorder="1"/>
    <xf numFmtId="164" fontId="8" fillId="0" borderId="18" xfId="2" quotePrefix="1" applyNumberFormat="1" applyFont="1" applyFill="1" applyBorder="1" applyAlignment="1">
      <alignment horizontal="right" vertical="center"/>
    </xf>
    <xf numFmtId="0" fontId="23" fillId="0" borderId="19" xfId="2" applyFont="1" applyFill="1" applyBorder="1"/>
    <xf numFmtId="164" fontId="51" fillId="0" borderId="19" xfId="2" applyNumberFormat="1" applyFont="1" applyFill="1" applyBorder="1" applyAlignment="1">
      <alignment horizontal="right"/>
    </xf>
    <xf numFmtId="165" fontId="1" fillId="0" borderId="19" xfId="2" applyNumberFormat="1" applyFont="1" applyFill="1" applyBorder="1"/>
    <xf numFmtId="164" fontId="8" fillId="0" borderId="19" xfId="2" quotePrefix="1" applyNumberFormat="1" applyFont="1" applyFill="1" applyBorder="1" applyAlignment="1">
      <alignment horizontal="right" vertical="center"/>
    </xf>
    <xf numFmtId="0" fontId="23" fillId="0" borderId="5" xfId="2" applyFont="1" applyFill="1" applyBorder="1" applyAlignment="1">
      <alignment vertical="center"/>
    </xf>
    <xf numFmtId="0" fontId="1" fillId="0" borderId="19" xfId="2" applyFont="1" applyFill="1" applyBorder="1"/>
    <xf numFmtId="164" fontId="39" fillId="0" borderId="19" xfId="2" applyNumberFormat="1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2" applyFont="1" applyFill="1" applyBorder="1" applyAlignment="1">
      <alignment vertical="center"/>
    </xf>
    <xf numFmtId="0" fontId="23" fillId="0" borderId="5" xfId="2" applyFont="1" applyFill="1" applyBorder="1"/>
    <xf numFmtId="164" fontId="51" fillId="0" borderId="20" xfId="0" applyNumberFormat="1" applyFont="1" applyFill="1" applyBorder="1" applyAlignment="1">
      <alignment horizontal="right"/>
    </xf>
    <xf numFmtId="165" fontId="1" fillId="0" borderId="20" xfId="0" applyNumberFormat="1" applyFont="1" applyFill="1" applyBorder="1"/>
    <xf numFmtId="164" fontId="8" fillId="0" borderId="20" xfId="0" applyNumberFormat="1" applyFont="1" applyFill="1" applyBorder="1"/>
    <xf numFmtId="164" fontId="59" fillId="0" borderId="6" xfId="0" applyNumberFormat="1" applyFont="1" applyBorder="1" applyAlignment="1">
      <alignment horizontal="left"/>
    </xf>
    <xf numFmtId="164" fontId="50" fillId="0" borderId="0" xfId="0" applyNumberFormat="1" applyFont="1"/>
    <xf numFmtId="164" fontId="60" fillId="0" borderId="0" xfId="0" applyNumberFormat="1" applyFont="1"/>
    <xf numFmtId="164" fontId="59" fillId="0" borderId="6" xfId="2" applyNumberFormat="1" applyFont="1" applyFill="1" applyBorder="1" applyAlignment="1">
      <alignment horizontal="center" vertical="center"/>
    </xf>
    <xf numFmtId="164" fontId="42" fillId="0" borderId="0" xfId="2" applyNumberFormat="1" applyFont="1" applyFill="1" applyBorder="1" applyAlignment="1">
      <alignment horizontal="center" vertical="center"/>
    </xf>
    <xf numFmtId="164" fontId="41" fillId="0" borderId="19" xfId="0" applyNumberFormat="1" applyFont="1" applyFill="1" applyBorder="1"/>
    <xf numFmtId="164" fontId="42" fillId="4" borderId="8" xfId="0" applyNumberFormat="1" applyFont="1" applyFill="1" applyBorder="1" applyAlignment="1">
      <alignment horizontal="right"/>
    </xf>
    <xf numFmtId="164" fontId="42" fillId="7" borderId="1" xfId="0" applyNumberFormat="1" applyFont="1" applyFill="1" applyBorder="1"/>
    <xf numFmtId="164" fontId="42" fillId="0" borderId="1" xfId="0" applyNumberFormat="1" applyFont="1" applyBorder="1" applyAlignment="1">
      <alignment horizontal="right"/>
    </xf>
    <xf numFmtId="164" fontId="50" fillId="0" borderId="0" xfId="0" applyNumberFormat="1" applyFont="1" applyBorder="1"/>
    <xf numFmtId="164" fontId="37" fillId="0" borderId="18" xfId="0" applyNumberFormat="1" applyFont="1" applyFill="1" applyBorder="1" applyAlignment="1">
      <alignment horizontal="right"/>
    </xf>
    <xf numFmtId="164" fontId="37" fillId="0" borderId="18" xfId="0" applyNumberFormat="1" applyFont="1" applyFill="1" applyBorder="1"/>
    <xf numFmtId="164" fontId="37" fillId="0" borderId="19" xfId="0" applyNumberFormat="1" applyFont="1" applyFill="1" applyBorder="1" applyAlignment="1">
      <alignment horizontal="right"/>
    </xf>
    <xf numFmtId="164" fontId="37" fillId="0" borderId="20" xfId="0" applyNumberFormat="1" applyFont="1" applyFill="1" applyBorder="1" applyAlignment="1">
      <alignment horizontal="right"/>
    </xf>
    <xf numFmtId="164" fontId="37" fillId="0" borderId="19" xfId="0" applyNumberFormat="1" applyFont="1" applyFill="1" applyBorder="1"/>
    <xf numFmtId="164" fontId="37" fillId="0" borderId="19" xfId="0" applyNumberFormat="1" applyFont="1" applyBorder="1"/>
    <xf numFmtId="164" fontId="37" fillId="0" borderId="20" xfId="0" applyNumberFormat="1" applyFont="1" applyBorder="1"/>
    <xf numFmtId="164" fontId="37" fillId="0" borderId="20" xfId="0" applyNumberFormat="1" applyFont="1" applyFill="1" applyBorder="1"/>
    <xf numFmtId="0" fontId="0" fillId="8" borderId="16" xfId="0" applyFill="1" applyBorder="1"/>
    <xf numFmtId="0" fontId="0" fillId="8" borderId="16" xfId="0" applyFont="1" applyFill="1" applyBorder="1"/>
    <xf numFmtId="164" fontId="33" fillId="0" borderId="0" xfId="0" applyNumberFormat="1" applyFont="1" applyBorder="1"/>
    <xf numFmtId="164" fontId="41" fillId="0" borderId="0" xfId="0" applyNumberFormat="1" applyFont="1" applyFill="1"/>
    <xf numFmtId="164" fontId="42" fillId="0" borderId="8" xfId="0" applyNumberFormat="1" applyFont="1" applyFill="1" applyBorder="1" applyAlignment="1">
      <alignment horizontal="right"/>
    </xf>
    <xf numFmtId="164" fontId="41" fillId="0" borderId="18" xfId="0" applyNumberFormat="1" applyFont="1" applyFill="1" applyBorder="1" applyAlignment="1">
      <alignment horizontal="right"/>
    </xf>
    <xf numFmtId="165" fontId="38" fillId="0" borderId="1" xfId="0" applyNumberFormat="1" applyFont="1" applyFill="1" applyBorder="1" applyAlignment="1">
      <alignment horizontal="right"/>
    </xf>
    <xf numFmtId="164" fontId="13" fillId="0" borderId="3" xfId="0" applyNumberFormat="1" applyFont="1" applyBorder="1" applyAlignment="1">
      <alignment horizontal="left"/>
    </xf>
    <xf numFmtId="164" fontId="13" fillId="0" borderId="8" xfId="0" applyNumberFormat="1" applyFont="1" applyBorder="1" applyAlignment="1">
      <alignment horizontal="left"/>
    </xf>
    <xf numFmtId="0" fontId="1" fillId="0" borderId="19" xfId="2" applyFont="1" applyFill="1" applyBorder="1" applyAlignment="1">
      <alignment vertical="center"/>
    </xf>
    <xf numFmtId="0" fontId="1" fillId="0" borderId="26" xfId="2" applyFont="1" applyFill="1" applyBorder="1" applyAlignment="1">
      <alignment vertical="center"/>
    </xf>
    <xf numFmtId="0" fontId="10" fillId="4" borderId="1" xfId="0" applyFont="1" applyFill="1" applyBorder="1"/>
    <xf numFmtId="0" fontId="1" fillId="0" borderId="0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164" fontId="42" fillId="0" borderId="0" xfId="0" applyNumberFormat="1" applyFont="1" applyBorder="1" applyAlignment="1">
      <alignment horizontal="right"/>
    </xf>
    <xf numFmtId="164" fontId="38" fillId="0" borderId="0" xfId="0" applyNumberFormat="1" applyFont="1" applyBorder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43" fillId="0" borderId="0" xfId="0" applyNumberFormat="1" applyFont="1" applyBorder="1" applyAlignment="1">
      <alignment horizontal="right"/>
    </xf>
    <xf numFmtId="164" fontId="46" fillId="0" borderId="0" xfId="0" applyNumberFormat="1" applyFont="1" applyBorder="1" applyAlignment="1">
      <alignment vertical="center"/>
    </xf>
    <xf numFmtId="0" fontId="3" fillId="0" borderId="6" xfId="2" applyFont="1" applyFill="1" applyBorder="1" applyAlignment="1">
      <alignment horizontal="left" vertical="center"/>
    </xf>
    <xf numFmtId="164" fontId="61" fillId="0" borderId="19" xfId="0" applyNumberFormat="1" applyFont="1" applyFill="1" applyBorder="1"/>
    <xf numFmtId="164" fontId="62" fillId="0" borderId="19" xfId="0" applyNumberFormat="1" applyFont="1" applyFill="1" applyBorder="1"/>
    <xf numFmtId="164" fontId="38" fillId="0" borderId="2" xfId="0" applyNumberFormat="1" applyFont="1" applyBorder="1" applyAlignment="1">
      <alignment horizontal="center"/>
    </xf>
    <xf numFmtId="164" fontId="38" fillId="0" borderId="7" xfId="0" applyNumberFormat="1" applyFont="1" applyFill="1" applyBorder="1" applyAlignment="1">
      <alignment horizontal="center"/>
    </xf>
    <xf numFmtId="164" fontId="39" fillId="0" borderId="0" xfId="2" applyNumberFormat="1" applyFont="1" applyFill="1" applyAlignment="1">
      <alignment vertical="center"/>
    </xf>
    <xf numFmtId="164" fontId="39" fillId="0" borderId="18" xfId="2" applyNumberFormat="1" applyFont="1" applyFill="1" applyBorder="1" applyAlignment="1">
      <alignment vertical="center"/>
    </xf>
    <xf numFmtId="164" fontId="39" fillId="0" borderId="26" xfId="2" applyNumberFormat="1" applyFont="1" applyFill="1" applyBorder="1" applyAlignment="1">
      <alignment vertical="center"/>
    </xf>
    <xf numFmtId="164" fontId="38" fillId="0" borderId="1" xfId="2" applyNumberFormat="1" applyFont="1" applyFill="1" applyBorder="1" applyAlignment="1">
      <alignment vertical="center"/>
    </xf>
    <xf numFmtId="164" fontId="39" fillId="0" borderId="0" xfId="2" applyNumberFormat="1" applyFont="1" applyFill="1" applyBorder="1" applyAlignment="1">
      <alignment vertical="center"/>
    </xf>
    <xf numFmtId="164" fontId="39" fillId="0" borderId="1" xfId="2" applyNumberFormat="1" applyFont="1" applyFill="1" applyBorder="1" applyAlignment="1">
      <alignment vertical="center"/>
    </xf>
    <xf numFmtId="164" fontId="38" fillId="0" borderId="0" xfId="0" applyNumberFormat="1" applyFont="1" applyFill="1"/>
    <xf numFmtId="164" fontId="39" fillId="0" borderId="0" xfId="0" applyNumberFormat="1" applyFont="1" applyFill="1"/>
    <xf numFmtId="164" fontId="39" fillId="0" borderId="0" xfId="0" applyNumberFormat="1" applyFont="1" applyFill="1" applyBorder="1"/>
    <xf numFmtId="164" fontId="37" fillId="0" borderId="24" xfId="0" applyNumberFormat="1" applyFont="1" applyFill="1" applyBorder="1" applyAlignment="1">
      <alignment horizontal="right"/>
    </xf>
    <xf numFmtId="164" fontId="39" fillId="0" borderId="21" xfId="0" applyNumberFormat="1" applyFont="1" applyFill="1" applyBorder="1" applyAlignment="1"/>
    <xf numFmtId="164" fontId="39" fillId="0" borderId="22" xfId="0" applyNumberFormat="1" applyFont="1" applyFill="1" applyBorder="1" applyAlignment="1"/>
    <xf numFmtId="164" fontId="39" fillId="0" borderId="19" xfId="0" applyNumberFormat="1" applyFont="1" applyFill="1" applyBorder="1" applyAlignment="1"/>
    <xf numFmtId="164" fontId="39" fillId="0" borderId="23" xfId="0" applyNumberFormat="1" applyFont="1" applyFill="1" applyBorder="1" applyAlignment="1"/>
    <xf numFmtId="164" fontId="39" fillId="0" borderId="18" xfId="0" applyNumberFormat="1" applyFont="1" applyFill="1" applyBorder="1" applyAlignment="1">
      <alignment horizontal="left"/>
    </xf>
    <xf numFmtId="164" fontId="39" fillId="0" borderId="20" xfId="0" applyNumberFormat="1" applyFont="1" applyFill="1" applyBorder="1" applyAlignment="1"/>
    <xf numFmtId="164" fontId="39" fillId="0" borderId="20" xfId="2" applyNumberFormat="1" applyFont="1" applyFill="1" applyBorder="1" applyAlignment="1">
      <alignment vertical="center"/>
    </xf>
    <xf numFmtId="164" fontId="39" fillId="0" borderId="18" xfId="2" applyNumberFormat="1" applyFont="1" applyFill="1" applyBorder="1"/>
    <xf numFmtId="164" fontId="39" fillId="0" borderId="19" xfId="2" applyNumberFormat="1" applyFont="1" applyFill="1" applyBorder="1"/>
    <xf numFmtId="0" fontId="1" fillId="0" borderId="20" xfId="0" applyFont="1" applyFill="1" applyBorder="1"/>
    <xf numFmtId="164" fontId="63" fillId="0" borderId="2" xfId="0" applyNumberFormat="1" applyFont="1" applyBorder="1" applyAlignment="1">
      <alignment horizontal="center"/>
    </xf>
    <xf numFmtId="164" fontId="63" fillId="0" borderId="7" xfId="0" applyNumberFormat="1" applyFont="1" applyFill="1" applyBorder="1" applyAlignment="1">
      <alignment horizontal="center"/>
    </xf>
    <xf numFmtId="164" fontId="63" fillId="0" borderId="1" xfId="0" applyNumberFormat="1" applyFont="1" applyFill="1" applyBorder="1" applyAlignment="1">
      <alignment horizontal="center"/>
    </xf>
    <xf numFmtId="164" fontId="64" fillId="0" borderId="0" xfId="0" applyNumberFormat="1" applyFont="1" applyFill="1" applyBorder="1"/>
    <xf numFmtId="164" fontId="64" fillId="0" borderId="0" xfId="0" applyNumberFormat="1" applyFont="1" applyBorder="1"/>
    <xf numFmtId="164" fontId="64" fillId="0" borderId="18" xfId="0" applyNumberFormat="1" applyFont="1" applyFill="1" applyBorder="1"/>
    <xf numFmtId="164" fontId="64" fillId="0" borderId="18" xfId="0" applyNumberFormat="1" applyFont="1" applyBorder="1"/>
    <xf numFmtId="164" fontId="64" fillId="0" borderId="19" xfId="0" applyNumberFormat="1" applyFont="1" applyFill="1" applyBorder="1"/>
    <xf numFmtId="164" fontId="64" fillId="0" borderId="19" xfId="0" applyNumberFormat="1" applyFont="1" applyBorder="1"/>
    <xf numFmtId="164" fontId="64" fillId="0" borderId="20" xfId="0" applyNumberFormat="1" applyFont="1" applyFill="1" applyBorder="1"/>
    <xf numFmtId="164" fontId="64" fillId="0" borderId="20" xfId="0" applyNumberFormat="1" applyFont="1" applyBorder="1"/>
    <xf numFmtId="164" fontId="63" fillId="0" borderId="1" xfId="0" applyNumberFormat="1" applyFont="1" applyFill="1" applyBorder="1"/>
    <xf numFmtId="164" fontId="63" fillId="0" borderId="1" xfId="0" applyNumberFormat="1" applyFont="1" applyBorder="1"/>
    <xf numFmtId="164" fontId="64" fillId="0" borderId="19" xfId="0" applyNumberFormat="1" applyFont="1" applyFill="1" applyBorder="1" applyAlignment="1"/>
    <xf numFmtId="164" fontId="64" fillId="0" borderId="18" xfId="0" quotePrefix="1" applyNumberFormat="1" applyFont="1" applyBorder="1" applyAlignment="1">
      <alignment horizontal="right"/>
    </xf>
    <xf numFmtId="164" fontId="63" fillId="0" borderId="1" xfId="0" applyNumberFormat="1" applyFont="1" applyFill="1" applyBorder="1" applyAlignment="1">
      <alignment horizontal="right"/>
    </xf>
    <xf numFmtId="164" fontId="63" fillId="0" borderId="1" xfId="0" applyNumberFormat="1" applyFont="1" applyBorder="1" applyAlignment="1">
      <alignment horizontal="right"/>
    </xf>
    <xf numFmtId="164" fontId="64" fillId="0" borderId="3" xfId="0" applyNumberFormat="1" applyFont="1" applyFill="1" applyBorder="1"/>
    <xf numFmtId="164" fontId="64" fillId="0" borderId="14" xfId="0" applyNumberFormat="1" applyFont="1" applyFill="1" applyBorder="1"/>
    <xf numFmtId="164" fontId="64" fillId="0" borderId="8" xfId="0" applyNumberFormat="1" applyFont="1" applyBorder="1"/>
    <xf numFmtId="164" fontId="64" fillId="0" borderId="1" xfId="0" applyNumberFormat="1" applyFont="1" applyBorder="1" applyAlignment="1">
      <alignment horizontal="right"/>
    </xf>
    <xf numFmtId="164" fontId="63" fillId="2" borderId="1" xfId="0" applyNumberFormat="1" applyFont="1" applyFill="1" applyBorder="1" applyAlignment="1">
      <alignment horizontal="right"/>
    </xf>
    <xf numFmtId="164" fontId="64" fillId="0" borderId="18" xfId="0" applyNumberFormat="1" applyFont="1" applyFill="1" applyBorder="1" applyAlignment="1"/>
    <xf numFmtId="164" fontId="64" fillId="0" borderId="20" xfId="0" applyNumberFormat="1" applyFont="1" applyFill="1" applyBorder="1" applyAlignment="1"/>
    <xf numFmtId="164" fontId="64" fillId="0" borderId="0" xfId="0" applyNumberFormat="1" applyFont="1" applyFill="1" applyAlignment="1"/>
    <xf numFmtId="164" fontId="63" fillId="0" borderId="0" xfId="0" applyNumberFormat="1" applyFont="1" applyFill="1" applyBorder="1" applyAlignment="1">
      <alignment horizontal="left"/>
    </xf>
    <xf numFmtId="164" fontId="64" fillId="0" borderId="0" xfId="0" applyNumberFormat="1" applyFont="1" applyAlignment="1"/>
    <xf numFmtId="164" fontId="63" fillId="2" borderId="8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164" fontId="65" fillId="0" borderId="0" xfId="0" applyNumberFormat="1" applyFont="1" applyFill="1" applyAlignment="1">
      <alignment horizontal="right"/>
    </xf>
    <xf numFmtId="164" fontId="63" fillId="0" borderId="0" xfId="0" applyNumberFormat="1" applyFont="1" applyFill="1" applyAlignment="1">
      <alignment horizontal="right"/>
    </xf>
    <xf numFmtId="164" fontId="64" fillId="0" borderId="0" xfId="0" quotePrefix="1" applyNumberFormat="1" applyFont="1" applyFill="1" applyAlignment="1">
      <alignment horizontal="right"/>
    </xf>
    <xf numFmtId="164" fontId="63" fillId="0" borderId="0" xfId="0" applyNumberFormat="1" applyFont="1" applyFill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64" fontId="64" fillId="0" borderId="19" xfId="2" applyNumberFormat="1" applyFont="1" applyFill="1" applyBorder="1" applyAlignment="1">
      <alignment vertical="center"/>
    </xf>
    <xf numFmtId="164" fontId="64" fillId="0" borderId="20" xfId="2" applyNumberFormat="1" applyFont="1" applyFill="1" applyBorder="1" applyAlignment="1">
      <alignment vertical="center"/>
    </xf>
    <xf numFmtId="164" fontId="63" fillId="0" borderId="1" xfId="2" applyNumberFormat="1" applyFont="1" applyFill="1" applyBorder="1" applyAlignment="1">
      <alignment vertical="center"/>
    </xf>
    <xf numFmtId="164" fontId="64" fillId="0" borderId="0" xfId="2" applyNumberFormat="1" applyFont="1" applyFill="1" applyAlignment="1">
      <alignment vertical="center"/>
    </xf>
    <xf numFmtId="164" fontId="64" fillId="0" borderId="19" xfId="2" applyNumberFormat="1" applyFont="1" applyFill="1" applyBorder="1"/>
    <xf numFmtId="164" fontId="63" fillId="2" borderId="1" xfId="2" applyNumberFormat="1" applyFont="1" applyFill="1" applyBorder="1"/>
    <xf numFmtId="164" fontId="64" fillId="0" borderId="0" xfId="0" applyNumberFormat="1" applyFont="1"/>
    <xf numFmtId="165" fontId="63" fillId="4" borderId="1" xfId="0" applyNumberFormat="1" applyFont="1" applyFill="1" applyBorder="1"/>
    <xf numFmtId="164" fontId="64" fillId="0" borderId="1" xfId="0" applyNumberFormat="1" applyFont="1" applyFill="1" applyBorder="1"/>
    <xf numFmtId="164" fontId="63" fillId="0" borderId="0" xfId="0" applyNumberFormat="1" applyFont="1"/>
    <xf numFmtId="164" fontId="64" fillId="0" borderId="19" xfId="0" quotePrefix="1" applyNumberFormat="1" applyFont="1" applyFill="1" applyBorder="1" applyAlignment="1">
      <alignment horizontal="right"/>
    </xf>
    <xf numFmtId="164" fontId="64" fillId="0" borderId="18" xfId="0" quotePrefix="1" applyNumberFormat="1" applyFont="1" applyFill="1" applyBorder="1" applyAlignment="1">
      <alignment horizontal="right"/>
    </xf>
    <xf numFmtId="164" fontId="63" fillId="7" borderId="1" xfId="0" applyNumberFormat="1" applyFont="1" applyFill="1" applyBorder="1"/>
    <xf numFmtId="0" fontId="10" fillId="0" borderId="3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64" fillId="0" borderId="0" xfId="2" applyFont="1" applyFill="1" applyAlignment="1">
      <alignment vertical="center"/>
    </xf>
    <xf numFmtId="164" fontId="63" fillId="4" borderId="1" xfId="0" applyNumberFormat="1" applyFont="1" applyFill="1" applyBorder="1" applyAlignment="1">
      <alignment horizontal="right"/>
    </xf>
    <xf numFmtId="164" fontId="39" fillId="0" borderId="24" xfId="2" applyNumberFormat="1" applyFont="1" applyFill="1" applyBorder="1" applyAlignment="1">
      <alignment vertical="center"/>
    </xf>
    <xf numFmtId="165" fontId="1" fillId="0" borderId="19" xfId="0" applyNumberFormat="1" applyFont="1" applyBorder="1" applyAlignment="1"/>
    <xf numFmtId="164" fontId="64" fillId="0" borderId="20" xfId="0" quotePrefix="1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164" fontId="63" fillId="0" borderId="0" xfId="2" applyNumberFormat="1" applyFont="1" applyFill="1" applyBorder="1" applyAlignment="1">
      <alignment vertical="center"/>
    </xf>
    <xf numFmtId="164" fontId="38" fillId="0" borderId="0" xfId="2" applyNumberFormat="1" applyFont="1" applyFill="1" applyBorder="1" applyAlignment="1">
      <alignment vertical="center"/>
    </xf>
    <xf numFmtId="0" fontId="1" fillId="0" borderId="2" xfId="2" applyFont="1" applyFill="1" applyBorder="1" applyAlignment="1">
      <alignment horizontal="left" vertical="center"/>
    </xf>
    <xf numFmtId="164" fontId="64" fillId="0" borderId="2" xfId="2" applyNumberFormat="1" applyFont="1" applyFill="1" applyBorder="1" applyAlignment="1">
      <alignment vertical="center"/>
    </xf>
    <xf numFmtId="164" fontId="39" fillId="0" borderId="2" xfId="2" applyNumberFormat="1" applyFont="1" applyFill="1" applyBorder="1" applyAlignment="1">
      <alignment vertical="center"/>
    </xf>
    <xf numFmtId="164" fontId="37" fillId="0" borderId="18" xfId="0" applyNumberFormat="1" applyFont="1" applyFill="1" applyBorder="1" applyAlignment="1">
      <alignment horizontal="center"/>
    </xf>
    <xf numFmtId="0" fontId="28" fillId="2" borderId="11" xfId="0" applyFont="1" applyFill="1" applyBorder="1" applyAlignment="1">
      <alignment horizontal="left"/>
    </xf>
    <xf numFmtId="164" fontId="64" fillId="0" borderId="26" xfId="0" applyNumberFormat="1" applyFont="1" applyFill="1" applyBorder="1" applyAlignment="1"/>
    <xf numFmtId="164" fontId="64" fillId="0" borderId="24" xfId="0" applyNumberFormat="1" applyFont="1" applyFill="1" applyBorder="1" applyAlignment="1"/>
    <xf numFmtId="164" fontId="64" fillId="0" borderId="26" xfId="2" applyNumberFormat="1" applyFont="1" applyFill="1" applyBorder="1" applyAlignment="1">
      <alignment vertical="center"/>
    </xf>
    <xf numFmtId="164" fontId="64" fillId="0" borderId="18" xfId="2" applyNumberFormat="1" applyFont="1" applyFill="1" applyBorder="1" applyAlignment="1">
      <alignment vertical="center"/>
    </xf>
    <xf numFmtId="164" fontId="64" fillId="0" borderId="18" xfId="2" applyNumberFormat="1" applyFont="1" applyFill="1" applyBorder="1"/>
    <xf numFmtId="164" fontId="64" fillId="0" borderId="24" xfId="2" applyNumberFormat="1" applyFont="1" applyFill="1" applyBorder="1" applyAlignment="1">
      <alignment vertical="center"/>
    </xf>
    <xf numFmtId="164" fontId="64" fillId="0" borderId="0" xfId="2" applyNumberFormat="1" applyFont="1" applyFill="1" applyBorder="1" applyAlignment="1">
      <alignment vertical="center"/>
    </xf>
    <xf numFmtId="164" fontId="64" fillId="0" borderId="1" xfId="2" applyNumberFormat="1" applyFont="1" applyFill="1" applyBorder="1" applyAlignment="1">
      <alignment vertical="center"/>
    </xf>
    <xf numFmtId="164" fontId="63" fillId="0" borderId="0" xfId="0" applyNumberFormat="1" applyFont="1" applyFill="1"/>
    <xf numFmtId="164" fontId="63" fillId="7" borderId="1" xfId="2" applyNumberFormat="1" applyFont="1" applyFill="1" applyBorder="1" applyAlignment="1">
      <alignment horizontal="right"/>
    </xf>
    <xf numFmtId="164" fontId="63" fillId="9" borderId="1" xfId="2" applyNumberFormat="1" applyFont="1" applyFill="1" applyBorder="1" applyAlignment="1">
      <alignment vertical="center"/>
    </xf>
    <xf numFmtId="164" fontId="63" fillId="10" borderId="8" xfId="2" applyNumberFormat="1" applyFont="1" applyFill="1" applyBorder="1" applyAlignment="1">
      <alignment horizontal="right" vertical="center"/>
    </xf>
    <xf numFmtId="164" fontId="66" fillId="0" borderId="2" xfId="0" applyNumberFormat="1" applyFont="1" applyBorder="1" applyAlignment="1">
      <alignment horizontal="center"/>
    </xf>
    <xf numFmtId="164" fontId="66" fillId="0" borderId="7" xfId="0" applyNumberFormat="1" applyFont="1" applyFill="1" applyBorder="1" applyAlignment="1">
      <alignment horizontal="center"/>
    </xf>
    <xf numFmtId="164" fontId="67" fillId="0" borderId="0" xfId="0" applyNumberFormat="1" applyFont="1"/>
    <xf numFmtId="164" fontId="67" fillId="0" borderId="1" xfId="0" applyNumberFormat="1" applyFont="1" applyFill="1" applyBorder="1"/>
    <xf numFmtId="164" fontId="66" fillId="0" borderId="1" xfId="0" applyNumberFormat="1" applyFont="1" applyFill="1" applyBorder="1"/>
    <xf numFmtId="164" fontId="67" fillId="0" borderId="18" xfId="0" applyNumberFormat="1" applyFont="1" applyFill="1" applyBorder="1"/>
    <xf numFmtId="164" fontId="67" fillId="0" borderId="20" xfId="0" applyNumberFormat="1" applyFont="1" applyFill="1" applyBorder="1"/>
    <xf numFmtId="164" fontId="67" fillId="0" borderId="18" xfId="0" applyNumberFormat="1" applyFont="1" applyBorder="1"/>
    <xf numFmtId="164" fontId="67" fillId="0" borderId="19" xfId="0" applyNumberFormat="1" applyFont="1" applyBorder="1"/>
    <xf numFmtId="164" fontId="67" fillId="0" borderId="18" xfId="0" quotePrefix="1" applyNumberFormat="1" applyFont="1" applyFill="1" applyBorder="1"/>
    <xf numFmtId="164" fontId="67" fillId="0" borderId="20" xfId="0" quotePrefix="1" applyNumberFormat="1" applyFont="1" applyFill="1" applyBorder="1"/>
    <xf numFmtId="164" fontId="66" fillId="0" borderId="1" xfId="0" applyNumberFormat="1" applyFont="1" applyBorder="1"/>
    <xf numFmtId="164" fontId="66" fillId="0" borderId="1" xfId="0" applyNumberFormat="1" applyFont="1" applyBorder="1" applyAlignment="1">
      <alignment horizontal="right"/>
    </xf>
    <xf numFmtId="0" fontId="68" fillId="0" borderId="0" xfId="0" applyFont="1"/>
    <xf numFmtId="164" fontId="66" fillId="7" borderId="1" xfId="0" applyNumberFormat="1" applyFont="1" applyFill="1" applyBorder="1"/>
    <xf numFmtId="164" fontId="67" fillId="0" borderId="0" xfId="0" applyNumberFormat="1" applyFont="1" applyAlignment="1">
      <alignment vertical="top" wrapText="1"/>
    </xf>
    <xf numFmtId="164" fontId="67" fillId="0" borderId="20" xfId="0" applyNumberFormat="1" applyFont="1" applyBorder="1"/>
    <xf numFmtId="164" fontId="66" fillId="0" borderId="8" xfId="0" applyNumberFormat="1" applyFont="1" applyBorder="1" applyAlignment="1">
      <alignment horizontal="right"/>
    </xf>
    <xf numFmtId="164" fontId="67" fillId="0" borderId="18" xfId="0" applyNumberFormat="1" applyFont="1" applyBorder="1" applyAlignment="1">
      <alignment horizontal="right"/>
    </xf>
    <xf numFmtId="164" fontId="67" fillId="0" borderId="19" xfId="0" applyNumberFormat="1" applyFont="1" applyBorder="1" applyAlignment="1">
      <alignment horizontal="right"/>
    </xf>
    <xf numFmtId="164" fontId="67" fillId="0" borderId="20" xfId="0" applyNumberFormat="1" applyFont="1" applyBorder="1" applyAlignment="1">
      <alignment horizontal="right"/>
    </xf>
    <xf numFmtId="164" fontId="66" fillId="0" borderId="0" xfId="0" applyNumberFormat="1" applyFont="1" applyBorder="1" applyAlignment="1">
      <alignment horizontal="right"/>
    </xf>
    <xf numFmtId="164" fontId="66" fillId="2" borderId="8" xfId="0" applyNumberFormat="1" applyFont="1" applyFill="1" applyBorder="1" applyAlignment="1">
      <alignment horizontal="right"/>
    </xf>
    <xf numFmtId="164" fontId="66" fillId="0" borderId="0" xfId="0" applyNumberFormat="1" applyFont="1"/>
    <xf numFmtId="164" fontId="66" fillId="4" borderId="1" xfId="0" applyNumberFormat="1" applyFont="1" applyFill="1" applyBorder="1"/>
    <xf numFmtId="164" fontId="69" fillId="0" borderId="6" xfId="2" applyNumberFormat="1" applyFont="1" applyFill="1" applyBorder="1" applyAlignment="1">
      <alignment horizontal="right" vertical="center"/>
    </xf>
    <xf numFmtId="164" fontId="66" fillId="0" borderId="15" xfId="2" applyNumberFormat="1" applyFont="1" applyFill="1" applyBorder="1" applyAlignment="1">
      <alignment horizontal="right" vertical="center"/>
    </xf>
    <xf numFmtId="164" fontId="67" fillId="0" borderId="0" xfId="2" applyNumberFormat="1" applyFont="1" applyFill="1" applyAlignment="1">
      <alignment vertical="center"/>
    </xf>
    <xf numFmtId="164" fontId="67" fillId="0" borderId="18" xfId="2" applyNumberFormat="1" applyFont="1" applyFill="1" applyBorder="1" applyAlignment="1">
      <alignment vertical="center"/>
    </xf>
    <xf numFmtId="164" fontId="67" fillId="0" borderId="19" xfId="2" applyNumberFormat="1" applyFont="1" applyFill="1" applyBorder="1" applyAlignment="1">
      <alignment vertical="center"/>
    </xf>
    <xf numFmtId="164" fontId="67" fillId="0" borderId="20" xfId="2" applyNumberFormat="1" applyFont="1" applyFill="1" applyBorder="1" applyAlignment="1">
      <alignment vertical="center"/>
    </xf>
    <xf numFmtId="164" fontId="66" fillId="0" borderId="1" xfId="2" applyNumberFormat="1" applyFont="1" applyFill="1" applyBorder="1" applyAlignment="1">
      <alignment vertical="center"/>
    </xf>
    <xf numFmtId="164" fontId="66" fillId="9" borderId="1" xfId="2" applyNumberFormat="1" applyFont="1" applyFill="1" applyBorder="1" applyAlignment="1">
      <alignment vertical="center"/>
    </xf>
    <xf numFmtId="164" fontId="67" fillId="0" borderId="18" xfId="2" applyNumberFormat="1" applyFont="1" applyFill="1" applyBorder="1"/>
    <xf numFmtId="164" fontId="67" fillId="0" borderId="19" xfId="2" applyNumberFormat="1" applyFont="1" applyFill="1" applyBorder="1"/>
    <xf numFmtId="164" fontId="66" fillId="10" borderId="8" xfId="2" applyNumberFormat="1" applyFont="1" applyFill="1" applyBorder="1" applyAlignment="1">
      <alignment horizontal="right" vertical="center"/>
    </xf>
    <xf numFmtId="164" fontId="66" fillId="0" borderId="0" xfId="0" applyNumberFormat="1" applyFont="1" applyFill="1" applyAlignment="1">
      <alignment horizontal="right"/>
    </xf>
    <xf numFmtId="164" fontId="66" fillId="2" borderId="1" xfId="2" applyNumberFormat="1" applyFont="1" applyFill="1" applyBorder="1"/>
    <xf numFmtId="165" fontId="66" fillId="4" borderId="1" xfId="0" applyNumberFormat="1" applyFont="1" applyFill="1" applyBorder="1"/>
    <xf numFmtId="164" fontId="67" fillId="0" borderId="0" xfId="0" applyNumberFormat="1" applyFont="1" applyAlignment="1">
      <alignment horizontal="right"/>
    </xf>
    <xf numFmtId="164" fontId="69" fillId="0" borderId="6" xfId="2" applyNumberFormat="1" applyFont="1" applyFill="1" applyBorder="1" applyAlignment="1">
      <alignment horizontal="center" vertical="center"/>
    </xf>
    <xf numFmtId="164" fontId="66" fillId="0" borderId="15" xfId="2" applyNumberFormat="1" applyFont="1" applyFill="1" applyBorder="1" applyAlignment="1">
      <alignment horizontal="center" vertical="center"/>
    </xf>
    <xf numFmtId="164" fontId="67" fillId="0" borderId="0" xfId="0" applyNumberFormat="1" applyFont="1" applyFill="1" applyAlignment="1">
      <alignment horizontal="right"/>
    </xf>
    <xf numFmtId="164" fontId="67" fillId="0" borderId="1" xfId="0" applyNumberFormat="1" applyFont="1" applyFill="1" applyBorder="1" applyAlignment="1">
      <alignment horizontal="right"/>
    </xf>
    <xf numFmtId="164" fontId="68" fillId="0" borderId="0" xfId="0" applyNumberFormat="1" applyFont="1" applyFill="1" applyAlignment="1">
      <alignment horizontal="right"/>
    </xf>
    <xf numFmtId="164" fontId="67" fillId="0" borderId="0" xfId="0" quotePrefix="1" applyNumberFormat="1" applyFont="1" applyFill="1" applyAlignment="1">
      <alignment horizontal="right"/>
    </xf>
    <xf numFmtId="164" fontId="66" fillId="0" borderId="1" xfId="0" applyNumberFormat="1" applyFont="1" applyFill="1" applyBorder="1" applyAlignment="1">
      <alignment horizontal="right"/>
    </xf>
    <xf numFmtId="164" fontId="66" fillId="0" borderId="0" xfId="0" applyNumberFormat="1" applyFont="1" applyFill="1" applyBorder="1" applyAlignment="1">
      <alignment horizontal="right"/>
    </xf>
    <xf numFmtId="164" fontId="66" fillId="0" borderId="0" xfId="0" applyNumberFormat="1" applyFont="1" applyAlignment="1">
      <alignment horizontal="right"/>
    </xf>
    <xf numFmtId="164" fontId="66" fillId="2" borderId="1" xfId="0" applyNumberFormat="1" applyFont="1" applyFill="1" applyBorder="1" applyAlignment="1">
      <alignment horizontal="right"/>
    </xf>
    <xf numFmtId="164" fontId="67" fillId="0" borderId="6" xfId="0" applyNumberFormat="1" applyFont="1" applyBorder="1" applyAlignment="1">
      <alignment horizontal="center"/>
    </xf>
    <xf numFmtId="164" fontId="67" fillId="0" borderId="0" xfId="0" applyNumberFormat="1" applyFont="1" applyAlignment="1">
      <alignment horizontal="center"/>
    </xf>
    <xf numFmtId="164" fontId="67" fillId="0" borderId="0" xfId="0" applyNumberFormat="1" applyFont="1" applyFill="1" applyAlignment="1"/>
    <xf numFmtId="164" fontId="67" fillId="0" borderId="18" xfId="0" applyNumberFormat="1" applyFont="1" applyFill="1" applyBorder="1" applyAlignment="1"/>
    <xf numFmtId="164" fontId="67" fillId="0" borderId="19" xfId="0" applyNumberFormat="1" applyFont="1" applyFill="1" applyBorder="1" applyAlignment="1"/>
    <xf numFmtId="164" fontId="67" fillId="0" borderId="26" xfId="0" applyNumberFormat="1" applyFont="1" applyFill="1" applyBorder="1" applyAlignment="1"/>
    <xf numFmtId="164" fontId="67" fillId="0" borderId="19" xfId="0" quotePrefix="1" applyNumberFormat="1" applyFont="1" applyFill="1" applyBorder="1" applyAlignment="1">
      <alignment horizontal="right"/>
    </xf>
    <xf numFmtId="164" fontId="67" fillId="0" borderId="24" xfId="0" applyNumberFormat="1" applyFont="1" applyFill="1" applyBorder="1" applyAlignment="1"/>
    <xf numFmtId="164" fontId="67" fillId="0" borderId="20" xfId="0" applyNumberFormat="1" applyFont="1" applyFill="1" applyBorder="1" applyAlignment="1"/>
    <xf numFmtId="164" fontId="66" fillId="0" borderId="0" xfId="0" applyNumberFormat="1" applyFont="1" applyFill="1" applyBorder="1" applyAlignment="1">
      <alignment horizontal="left"/>
    </xf>
    <xf numFmtId="164" fontId="67" fillId="0" borderId="18" xfId="0" quotePrefix="1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0" xfId="0" applyNumberFormat="1" applyFont="1" applyAlignment="1"/>
    <xf numFmtId="0" fontId="70" fillId="0" borderId="6" xfId="0" applyFont="1" applyBorder="1" applyAlignment="1"/>
    <xf numFmtId="0" fontId="67" fillId="0" borderId="0" xfId="0" applyFont="1" applyBorder="1"/>
    <xf numFmtId="164" fontId="66" fillId="0" borderId="1" xfId="0" applyNumberFormat="1" applyFont="1" applyFill="1" applyBorder="1" applyAlignment="1">
      <alignment horizontal="center"/>
    </xf>
    <xf numFmtId="164" fontId="67" fillId="0" borderId="0" xfId="0" applyNumberFormat="1" applyFont="1" applyFill="1" applyBorder="1"/>
    <xf numFmtId="164" fontId="67" fillId="0" borderId="0" xfId="0" applyNumberFormat="1" applyFont="1" applyBorder="1"/>
    <xf numFmtId="164" fontId="67" fillId="0" borderId="19" xfId="0" applyNumberFormat="1" applyFont="1" applyFill="1" applyBorder="1"/>
    <xf numFmtId="164" fontId="67" fillId="0" borderId="18" xfId="0" quotePrefix="1" applyNumberFormat="1" applyFont="1" applyBorder="1" applyAlignment="1">
      <alignment horizontal="right"/>
    </xf>
    <xf numFmtId="164" fontId="67" fillId="0" borderId="3" xfId="0" applyNumberFormat="1" applyFont="1" applyFill="1" applyBorder="1"/>
    <xf numFmtId="164" fontId="67" fillId="0" borderId="14" xfId="0" applyNumberFormat="1" applyFont="1" applyFill="1" applyBorder="1"/>
    <xf numFmtId="164" fontId="67" fillId="0" borderId="8" xfId="0" applyNumberFormat="1" applyFont="1" applyBorder="1"/>
    <xf numFmtId="164" fontId="67" fillId="0" borderId="1" xfId="0" applyNumberFormat="1" applyFont="1" applyBorder="1" applyAlignment="1">
      <alignment horizontal="right"/>
    </xf>
    <xf numFmtId="0" fontId="67" fillId="0" borderId="0" xfId="0" applyFont="1"/>
    <xf numFmtId="0" fontId="69" fillId="0" borderId="6" xfId="2" applyFont="1" applyFill="1" applyBorder="1" applyAlignment="1">
      <alignment horizontal="left" vertical="center"/>
    </xf>
    <xf numFmtId="0" fontId="66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vertical="center"/>
    </xf>
    <xf numFmtId="164" fontId="67" fillId="0" borderId="24" xfId="2" applyNumberFormat="1" applyFont="1" applyFill="1" applyBorder="1" applyAlignment="1">
      <alignment vertical="center"/>
    </xf>
    <xf numFmtId="164" fontId="67" fillId="0" borderId="0" xfId="2" applyNumberFormat="1" applyFont="1" applyFill="1" applyBorder="1" applyAlignment="1">
      <alignment vertical="center"/>
    </xf>
    <xf numFmtId="164" fontId="67" fillId="0" borderId="1" xfId="2" applyNumberFormat="1" applyFont="1" applyFill="1" applyBorder="1" applyAlignment="1">
      <alignment vertical="center"/>
    </xf>
    <xf numFmtId="164" fontId="67" fillId="0" borderId="26" xfId="2" applyNumberFormat="1" applyFont="1" applyFill="1" applyBorder="1" applyAlignment="1">
      <alignment vertical="center"/>
    </xf>
    <xf numFmtId="164" fontId="66" fillId="0" borderId="0" xfId="2" applyNumberFormat="1" applyFont="1" applyFill="1" applyBorder="1" applyAlignment="1">
      <alignment vertical="center"/>
    </xf>
    <xf numFmtId="164" fontId="67" fillId="0" borderId="2" xfId="2" applyNumberFormat="1" applyFont="1" applyFill="1" applyBorder="1" applyAlignment="1">
      <alignment vertical="center"/>
    </xf>
    <xf numFmtId="164" fontId="66" fillId="0" borderId="0" xfId="0" applyNumberFormat="1" applyFont="1" applyFill="1"/>
    <xf numFmtId="164" fontId="66" fillId="7" borderId="1" xfId="2" applyNumberFormat="1" applyFont="1" applyFill="1" applyBorder="1" applyAlignment="1">
      <alignment horizontal="right"/>
    </xf>
    <xf numFmtId="164" fontId="66" fillId="4" borderId="1" xfId="0" applyNumberFormat="1" applyFont="1" applyFill="1" applyBorder="1" applyAlignment="1">
      <alignment horizontal="right"/>
    </xf>
    <xf numFmtId="164" fontId="66" fillId="0" borderId="0" xfId="2" applyNumberFormat="1" applyFont="1" applyFill="1" applyBorder="1" applyAlignment="1">
      <alignment horizontal="center" vertical="center"/>
    </xf>
    <xf numFmtId="164" fontId="68" fillId="0" borderId="0" xfId="0" applyNumberFormat="1" applyFont="1"/>
    <xf numFmtId="165" fontId="66" fillId="0" borderId="1" xfId="0" applyNumberFormat="1" applyFont="1" applyBorder="1" applyAlignment="1">
      <alignment horizontal="right"/>
    </xf>
    <xf numFmtId="164" fontId="43" fillId="0" borderId="1" xfId="0" applyNumberFormat="1" applyFont="1" applyBorder="1" applyAlignment="1">
      <alignment horizontal="right"/>
    </xf>
    <xf numFmtId="164" fontId="43" fillId="0" borderId="8" xfId="0" applyNumberFormat="1" applyFont="1" applyFill="1" applyBorder="1" applyAlignment="1">
      <alignment horizontal="right"/>
    </xf>
    <xf numFmtId="165" fontId="63" fillId="0" borderId="1" xfId="0" applyNumberFormat="1" applyFont="1" applyBorder="1" applyAlignment="1">
      <alignment horizontal="right"/>
    </xf>
    <xf numFmtId="165" fontId="28" fillId="3" borderId="9" xfId="0" applyNumberFormat="1" applyFont="1" applyFill="1" applyBorder="1" applyAlignment="1">
      <alignment vertical="center"/>
    </xf>
    <xf numFmtId="164" fontId="72" fillId="2" borderId="9" xfId="0" applyNumberFormat="1" applyFont="1" applyFill="1" applyBorder="1" applyAlignment="1">
      <alignment horizontal="right"/>
    </xf>
    <xf numFmtId="165" fontId="28" fillId="3" borderId="11" xfId="0" applyNumberFormat="1" applyFont="1" applyFill="1" applyBorder="1" applyAlignment="1"/>
    <xf numFmtId="164" fontId="73" fillId="2" borderId="9" xfId="0" applyNumberFormat="1" applyFont="1" applyFill="1" applyBorder="1" applyAlignment="1">
      <alignment horizontal="right"/>
    </xf>
    <xf numFmtId="164" fontId="43" fillId="0" borderId="2" xfId="0" applyNumberFormat="1" applyFont="1" applyBorder="1" applyAlignment="1">
      <alignment horizontal="center"/>
    </xf>
    <xf numFmtId="164" fontId="43" fillId="0" borderId="7" xfId="0" applyNumberFormat="1" applyFont="1" applyBorder="1" applyAlignment="1">
      <alignment horizontal="center" vertical="center"/>
    </xf>
    <xf numFmtId="164" fontId="43" fillId="7" borderId="1" xfId="2" applyNumberFormat="1" applyFont="1" applyFill="1" applyBorder="1" applyAlignment="1">
      <alignment horizontal="right"/>
    </xf>
    <xf numFmtId="164" fontId="43" fillId="4" borderId="1" xfId="0" applyNumberFormat="1" applyFont="1" applyFill="1" applyBorder="1" applyAlignment="1">
      <alignment horizontal="right"/>
    </xf>
    <xf numFmtId="164" fontId="74" fillId="0" borderId="6" xfId="2" applyNumberFormat="1" applyFont="1" applyFill="1" applyBorder="1" applyAlignment="1">
      <alignment horizontal="center" vertical="center"/>
    </xf>
    <xf numFmtId="164" fontId="43" fillId="0" borderId="0" xfId="2" applyNumberFormat="1" applyFont="1" applyFill="1" applyBorder="1" applyAlignment="1">
      <alignment horizontal="center" vertical="center"/>
    </xf>
    <xf numFmtId="164" fontId="44" fillId="0" borderId="1" xfId="0" applyNumberFormat="1" applyFont="1" applyBorder="1"/>
    <xf numFmtId="164" fontId="44" fillId="0" borderId="0" xfId="0" applyNumberFormat="1" applyFont="1" applyBorder="1"/>
    <xf numFmtId="164" fontId="43" fillId="7" borderId="1" xfId="0" applyNumberFormat="1" applyFont="1" applyFill="1" applyBorder="1"/>
    <xf numFmtId="164" fontId="74" fillId="0" borderId="6" xfId="2" applyNumberFormat="1" applyFont="1" applyFill="1" applyBorder="1" applyAlignment="1">
      <alignment horizontal="right" vertical="center"/>
    </xf>
    <xf numFmtId="164" fontId="43" fillId="0" borderId="0" xfId="2" applyNumberFormat="1" applyFont="1" applyFill="1" applyBorder="1" applyAlignment="1">
      <alignment horizontal="right" vertical="center"/>
    </xf>
    <xf numFmtId="164" fontId="44" fillId="0" borderId="0" xfId="2" applyNumberFormat="1" applyFont="1" applyFill="1" applyAlignment="1">
      <alignment horizontal="right" vertical="center"/>
    </xf>
    <xf numFmtId="164" fontId="44" fillId="0" borderId="18" xfId="2" applyNumberFormat="1" applyFont="1" applyFill="1" applyBorder="1" applyAlignment="1">
      <alignment horizontal="right" vertical="center"/>
    </xf>
    <xf numFmtId="164" fontId="44" fillId="0" borderId="24" xfId="0" applyNumberFormat="1" applyFont="1" applyBorder="1" applyAlignment="1">
      <alignment horizontal="right"/>
    </xf>
    <xf numFmtId="164" fontId="44" fillId="0" borderId="19" xfId="2" applyNumberFormat="1" applyFont="1" applyFill="1" applyBorder="1" applyAlignment="1">
      <alignment horizontal="right" vertical="center"/>
    </xf>
    <xf numFmtId="164" fontId="44" fillId="0" borderId="26" xfId="2" applyNumberFormat="1" applyFont="1" applyFill="1" applyBorder="1" applyAlignment="1">
      <alignment horizontal="right" vertical="center"/>
    </xf>
    <xf numFmtId="164" fontId="44" fillId="0" borderId="0" xfId="2" applyNumberFormat="1" applyFont="1" applyFill="1" applyBorder="1" applyAlignment="1">
      <alignment horizontal="right" vertical="center"/>
    </xf>
    <xf numFmtId="164" fontId="44" fillId="0" borderId="1" xfId="2" applyNumberFormat="1" applyFont="1" applyFill="1" applyBorder="1" applyAlignment="1">
      <alignment horizontal="right" vertical="center"/>
    </xf>
    <xf numFmtId="164" fontId="44" fillId="0" borderId="2" xfId="2" applyNumberFormat="1" applyFont="1" applyFill="1" applyBorder="1" applyAlignment="1">
      <alignment horizontal="right" vertical="center"/>
    </xf>
    <xf numFmtId="164" fontId="43" fillId="0" borderId="0" xfId="0" applyNumberFormat="1" applyFont="1" applyFill="1" applyAlignment="1">
      <alignment horizontal="right"/>
    </xf>
    <xf numFmtId="164" fontId="45" fillId="0" borderId="0" xfId="0" applyNumberFormat="1" applyFont="1" applyAlignment="1">
      <alignment horizontal="right"/>
    </xf>
    <xf numFmtId="164" fontId="22" fillId="0" borderId="6" xfId="0" applyNumberFormat="1" applyFont="1" applyFill="1" applyBorder="1" applyAlignment="1"/>
    <xf numFmtId="164" fontId="19" fillId="0" borderId="0" xfId="0" applyNumberFormat="1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8" xfId="0" applyNumberFormat="1" applyFont="1" applyFill="1" applyBorder="1" applyAlignment="1"/>
    <xf numFmtId="164" fontId="8" fillId="0" borderId="18" xfId="0" applyNumberFormat="1" applyFont="1" applyBorder="1" applyAlignment="1"/>
    <xf numFmtId="164" fontId="8" fillId="0" borderId="19" xfId="0" applyNumberFormat="1" applyFont="1" applyBorder="1" applyAlignment="1"/>
    <xf numFmtId="164" fontId="8" fillId="0" borderId="20" xfId="0" applyNumberFormat="1" applyFont="1" applyBorder="1" applyAlignment="1"/>
    <xf numFmtId="164" fontId="20" fillId="0" borderId="8" xfId="0" applyNumberFormat="1" applyFont="1" applyBorder="1" applyAlignment="1"/>
    <xf numFmtId="164" fontId="20" fillId="0" borderId="1" xfId="0" applyNumberFormat="1" applyFont="1" applyBorder="1" applyAlignment="1"/>
    <xf numFmtId="164" fontId="8" fillId="0" borderId="1" xfId="0" applyNumberFormat="1" applyFont="1" applyBorder="1" applyAlignment="1"/>
    <xf numFmtId="164" fontId="20" fillId="0" borderId="10" xfId="0" applyNumberFormat="1" applyFont="1" applyBorder="1" applyAlignment="1"/>
    <xf numFmtId="164" fontId="20" fillId="0" borderId="7" xfId="0" applyNumberFormat="1" applyFont="1" applyBorder="1" applyAlignment="1"/>
    <xf numFmtId="164" fontId="71" fillId="2" borderId="12" xfId="0" applyNumberFormat="1" applyFont="1" applyFill="1" applyBorder="1" applyAlignment="1"/>
    <xf numFmtId="164" fontId="71" fillId="2" borderId="9" xfId="0" applyNumberFormat="1" applyFont="1" applyFill="1" applyBorder="1" applyAlignment="1"/>
    <xf numFmtId="164" fontId="19" fillId="0" borderId="0" xfId="0" applyNumberFormat="1" applyFont="1" applyFill="1"/>
    <xf numFmtId="164" fontId="43" fillId="4" borderId="1" xfId="0" applyNumberFormat="1" applyFont="1" applyFill="1" applyBorder="1"/>
    <xf numFmtId="164" fontId="27" fillId="0" borderId="0" xfId="0" applyNumberFormat="1" applyFont="1"/>
    <xf numFmtId="164" fontId="12" fillId="0" borderId="1" xfId="0" applyNumberFormat="1" applyFont="1" applyFill="1" applyBorder="1"/>
    <xf numFmtId="165" fontId="1" fillId="0" borderId="31" xfId="0" applyNumberFormat="1" applyFont="1" applyBorder="1" applyAlignment="1"/>
    <xf numFmtId="164" fontId="8" fillId="0" borderId="26" xfId="0" applyNumberFormat="1" applyFont="1" applyBorder="1" applyAlignment="1">
      <alignment horizontal="right"/>
    </xf>
    <xf numFmtId="164" fontId="39" fillId="0" borderId="31" xfId="0" applyNumberFormat="1" applyFont="1" applyFill="1" applyBorder="1" applyAlignment="1"/>
    <xf numFmtId="165" fontId="51" fillId="0" borderId="26" xfId="0" applyNumberFormat="1" applyFont="1" applyBorder="1" applyAlignment="1">
      <alignment horizontal="right"/>
    </xf>
    <xf numFmtId="165" fontId="1" fillId="0" borderId="26" xfId="0" applyNumberFormat="1" applyFont="1" applyFill="1" applyBorder="1" applyAlignment="1">
      <alignment horizontal="right"/>
    </xf>
    <xf numFmtId="165" fontId="12" fillId="0" borderId="32" xfId="0" applyNumberFormat="1" applyFont="1" applyBorder="1" applyAlignment="1"/>
    <xf numFmtId="164" fontId="8" fillId="0" borderId="24" xfId="0" applyNumberFormat="1" applyFont="1" applyBorder="1" applyAlignment="1">
      <alignment horizontal="right"/>
    </xf>
    <xf numFmtId="164" fontId="39" fillId="0" borderId="32" xfId="0" applyNumberFormat="1" applyFont="1" applyFill="1" applyBorder="1" applyAlignment="1"/>
    <xf numFmtId="165" fontId="51" fillId="0" borderId="24" xfId="0" applyNumberFormat="1" applyFont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18" xfId="0" applyFont="1" applyBorder="1"/>
    <xf numFmtId="0" fontId="3" fillId="0" borderId="6" xfId="2" applyFont="1" applyFill="1" applyBorder="1" applyAlignment="1">
      <alignment horizontal="left" vertical="center"/>
    </xf>
    <xf numFmtId="165" fontId="1" fillId="0" borderId="24" xfId="0" applyNumberFormat="1" applyFont="1" applyBorder="1" applyAlignment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4" fontId="1" fillId="0" borderId="20" xfId="0" applyNumberFormat="1" applyFont="1" applyBorder="1"/>
    <xf numFmtId="165" fontId="0" fillId="0" borderId="0" xfId="0" applyNumberFormat="1"/>
    <xf numFmtId="0" fontId="10" fillId="4" borderId="3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25" fillId="0" borderId="3" xfId="0" applyNumberFormat="1" applyFont="1" applyBorder="1" applyAlignment="1">
      <alignment horizontal="left"/>
    </xf>
    <xf numFmtId="164" fontId="25" fillId="0" borderId="8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164" fontId="46" fillId="0" borderId="28" xfId="0" applyNumberFormat="1" applyFont="1" applyBorder="1" applyAlignment="1">
      <alignment horizontal="center" vertical="center" wrapText="1"/>
    </xf>
    <xf numFmtId="164" fontId="46" fillId="0" borderId="30" xfId="0" applyNumberFormat="1" applyFont="1" applyBorder="1" applyAlignment="1">
      <alignment horizontal="center" vertical="center" wrapText="1"/>
    </xf>
    <xf numFmtId="164" fontId="46" fillId="0" borderId="29" xfId="0" applyNumberFormat="1" applyFont="1" applyBorder="1" applyAlignment="1">
      <alignment horizontal="center" vertical="center" wrapText="1"/>
    </xf>
    <xf numFmtId="164" fontId="25" fillId="2" borderId="3" xfId="0" applyNumberFormat="1" applyFont="1" applyFill="1" applyBorder="1" applyAlignment="1">
      <alignment horizontal="left"/>
    </xf>
    <xf numFmtId="164" fontId="25" fillId="2" borderId="8" xfId="0" applyNumberFormat="1" applyFont="1" applyFill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164" fontId="3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46" fillId="0" borderId="28" xfId="0" applyNumberFormat="1" applyFont="1" applyBorder="1" applyAlignment="1">
      <alignment horizontal="center" vertical="center"/>
    </xf>
    <xf numFmtId="164" fontId="46" fillId="0" borderId="30" xfId="0" applyNumberFormat="1" applyFont="1" applyBorder="1" applyAlignment="1">
      <alignment horizontal="center" vertical="center"/>
    </xf>
    <xf numFmtId="164" fontId="46" fillId="0" borderId="29" xfId="0" applyNumberFormat="1" applyFont="1" applyBorder="1" applyAlignment="1">
      <alignment horizontal="center" vertical="center"/>
    </xf>
    <xf numFmtId="164" fontId="38" fillId="0" borderId="1" xfId="0" applyNumberFormat="1" applyFont="1" applyFill="1" applyBorder="1" applyAlignment="1">
      <alignment vertical="center"/>
    </xf>
    <xf numFmtId="164" fontId="13" fillId="0" borderId="3" xfId="0" applyNumberFormat="1" applyFont="1" applyBorder="1" applyAlignment="1">
      <alignment horizontal="left"/>
    </xf>
    <xf numFmtId="164" fontId="13" fillId="0" borderId="8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vertical="center"/>
    </xf>
    <xf numFmtId="164" fontId="4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66" fillId="0" borderId="1" xfId="0" applyNumberFormat="1" applyFont="1" applyBorder="1" applyAlignment="1">
      <alignment vertical="center"/>
    </xf>
    <xf numFmtId="0" fontId="68" fillId="0" borderId="1" xfId="0" applyFont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164" fontId="42" fillId="0" borderId="1" xfId="0" applyNumberFormat="1" applyFont="1" applyFill="1" applyBorder="1" applyAlignment="1">
      <alignment vertical="center"/>
    </xf>
    <xf numFmtId="164" fontId="25" fillId="0" borderId="1" xfId="0" applyNumberFormat="1" applyFont="1" applyBorder="1" applyAlignment="1">
      <alignment horizontal="left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 textRotation="90" wrapText="1"/>
    </xf>
    <xf numFmtId="0" fontId="19" fillId="0" borderId="0" xfId="2" applyFont="1" applyFill="1" applyBorder="1" applyAlignment="1">
      <alignment horizontal="center" vertical="center" textRotation="90"/>
    </xf>
    <xf numFmtId="0" fontId="25" fillId="10" borderId="3" xfId="2" applyFont="1" applyFill="1" applyBorder="1" applyAlignment="1">
      <alignment horizontal="left" vertical="center"/>
    </xf>
    <xf numFmtId="0" fontId="25" fillId="10" borderId="8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left" vertical="center"/>
    </xf>
    <xf numFmtId="0" fontId="10" fillId="5" borderId="8" xfId="2" applyFont="1" applyFill="1" applyBorder="1" applyAlignment="1">
      <alignment horizontal="left" vertical="center"/>
    </xf>
    <xf numFmtId="164" fontId="51" fillId="0" borderId="19" xfId="2" applyNumberFormat="1" applyFont="1" applyFill="1" applyBorder="1" applyAlignment="1">
      <alignment horizontal="right" vertical="center"/>
    </xf>
    <xf numFmtId="164" fontId="10" fillId="2" borderId="2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165" fontId="25" fillId="2" borderId="3" xfId="0" applyNumberFormat="1" applyFont="1" applyFill="1" applyBorder="1" applyAlignment="1">
      <alignment horizontal="left"/>
    </xf>
    <xf numFmtId="165" fontId="25" fillId="2" borderId="8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165" fontId="13" fillId="0" borderId="3" xfId="0" applyNumberFormat="1" applyFont="1" applyBorder="1" applyAlignment="1">
      <alignment horizontal="left"/>
    </xf>
    <xf numFmtId="165" fontId="13" fillId="0" borderId="14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67" fillId="0" borderId="3" xfId="0" applyNumberFormat="1" applyFont="1" applyFill="1" applyBorder="1" applyAlignment="1">
      <alignment horizontal="center"/>
    </xf>
    <xf numFmtId="164" fontId="67" fillId="0" borderId="14" xfId="0" applyNumberFormat="1" applyFont="1" applyFill="1" applyBorder="1" applyAlignment="1">
      <alignment horizontal="center"/>
    </xf>
    <xf numFmtId="164" fontId="67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51" fillId="0" borderId="3" xfId="0" applyNumberFormat="1" applyFont="1" applyFill="1" applyBorder="1" applyAlignment="1">
      <alignment horizontal="center"/>
    </xf>
    <xf numFmtId="164" fontId="51" fillId="0" borderId="14" xfId="0" applyNumberFormat="1" applyFont="1" applyFill="1" applyBorder="1" applyAlignment="1">
      <alignment horizontal="center"/>
    </xf>
    <xf numFmtId="164" fontId="51" fillId="0" borderId="8" xfId="0" applyNumberFormat="1" applyFont="1" applyFill="1" applyBorder="1" applyAlignment="1">
      <alignment horizontal="center"/>
    </xf>
    <xf numFmtId="164" fontId="39" fillId="0" borderId="3" xfId="0" applyNumberFormat="1" applyFont="1" applyFill="1" applyBorder="1" applyAlignment="1">
      <alignment horizontal="center"/>
    </xf>
    <xf numFmtId="164" fontId="39" fillId="0" borderId="14" xfId="0" applyNumberFormat="1" applyFont="1" applyFill="1" applyBorder="1" applyAlignment="1">
      <alignment horizontal="center"/>
    </xf>
    <xf numFmtId="164" fontId="39" fillId="0" borderId="8" xfId="0" applyNumberFormat="1" applyFont="1" applyFill="1" applyBorder="1" applyAlignment="1">
      <alignment horizontal="center"/>
    </xf>
    <xf numFmtId="164" fontId="64" fillId="0" borderId="3" xfId="0" applyNumberFormat="1" applyFont="1" applyFill="1" applyBorder="1" applyAlignment="1">
      <alignment horizontal="center"/>
    </xf>
    <xf numFmtId="164" fontId="64" fillId="0" borderId="14" xfId="0" applyNumberFormat="1" applyFont="1" applyFill="1" applyBorder="1" applyAlignment="1">
      <alignment horizontal="center"/>
    </xf>
    <xf numFmtId="164" fontId="64" fillId="0" borderId="8" xfId="0" applyNumberFormat="1" applyFont="1" applyFill="1" applyBorder="1" applyAlignment="1">
      <alignment horizontal="center"/>
    </xf>
    <xf numFmtId="0" fontId="0" fillId="0" borderId="8" xfId="0" applyBorder="1"/>
    <xf numFmtId="0" fontId="28" fillId="2" borderId="13" xfId="0" applyFont="1" applyFill="1" applyBorder="1" applyAlignment="1">
      <alignment horizontal="left"/>
    </xf>
    <xf numFmtId="0" fontId="28" fillId="2" borderId="12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</cellXfs>
  <cellStyles count="3">
    <cellStyle name="Euro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0000FF"/>
      <color rgb="FFFF3399"/>
      <color rgb="FF66FF66"/>
      <color rgb="FFFFFF99"/>
      <color rgb="FF99CCFF"/>
      <color rgb="FFCCFFFF"/>
      <color rgb="FF974807"/>
      <color rgb="FF99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workbookViewId="0">
      <selection activeCell="C7" sqref="C7"/>
    </sheetView>
  </sheetViews>
  <sheetFormatPr baseColWidth="10" defaultRowHeight="14.5" x14ac:dyDescent="0.35"/>
  <cols>
    <col min="1" max="1" width="3.453125" customWidth="1"/>
    <col min="2" max="2" width="32" style="3" customWidth="1"/>
    <col min="3" max="3" width="9.1796875" style="222" customWidth="1"/>
    <col min="4" max="4" width="9.1796875" style="610" customWidth="1"/>
    <col min="5" max="5" width="9.1796875" style="219" customWidth="1"/>
    <col min="6" max="6" width="9.1796875" style="470" customWidth="1"/>
    <col min="7" max="7" width="9.1796875" style="186" customWidth="1"/>
    <col min="8" max="8" width="9.1796875" style="172" customWidth="1"/>
    <col min="9" max="9" width="3.26953125" style="72" customWidth="1"/>
    <col min="10" max="10" width="3.453125" style="93" customWidth="1"/>
    <col min="11" max="11" width="28.54296875" style="84" customWidth="1"/>
    <col min="12" max="12" width="9.1796875" style="199" customWidth="1"/>
    <col min="13" max="13" width="9.1796875" style="610" customWidth="1"/>
    <col min="14" max="14" width="9.1796875" style="219" customWidth="1"/>
    <col min="15" max="15" width="9.1796875" style="470" customWidth="1"/>
    <col min="16" max="16" width="9.1796875" style="232" customWidth="1"/>
    <col min="17" max="17" width="9.1796875" style="166" customWidth="1"/>
    <col min="18" max="18" width="4.26953125" customWidth="1"/>
  </cols>
  <sheetData>
    <row r="1" spans="1:17" s="2" customFormat="1" ht="15" customHeight="1" x14ac:dyDescent="0.35">
      <c r="A1" s="795" t="s">
        <v>184</v>
      </c>
      <c r="B1" s="796"/>
      <c r="C1" s="220" t="s">
        <v>17</v>
      </c>
      <c r="D1" s="608" t="s">
        <v>167</v>
      </c>
      <c r="E1" s="85" t="s">
        <v>17</v>
      </c>
      <c r="F1" s="533" t="s">
        <v>17</v>
      </c>
      <c r="G1" s="511" t="s">
        <v>17</v>
      </c>
      <c r="H1" s="153" t="s">
        <v>17</v>
      </c>
      <c r="I1" s="86"/>
      <c r="J1" s="87"/>
      <c r="K1" s="43"/>
      <c r="L1" s="220" t="s">
        <v>17</v>
      </c>
      <c r="M1" s="608" t="s">
        <v>167</v>
      </c>
      <c r="N1" s="85" t="s">
        <v>17</v>
      </c>
      <c r="O1" s="533" t="s">
        <v>17</v>
      </c>
      <c r="P1" s="511" t="s">
        <v>17</v>
      </c>
      <c r="Q1" s="153" t="s">
        <v>17</v>
      </c>
    </row>
    <row r="2" spans="1:17" s="2" customFormat="1" ht="15" customHeight="1" x14ac:dyDescent="0.35">
      <c r="A2" s="39"/>
      <c r="B2" s="234" t="s">
        <v>127</v>
      </c>
      <c r="C2" s="221" t="s">
        <v>176</v>
      </c>
      <c r="D2" s="609" t="s">
        <v>176</v>
      </c>
      <c r="E2" s="88" t="s">
        <v>168</v>
      </c>
      <c r="F2" s="534" t="s">
        <v>159</v>
      </c>
      <c r="G2" s="512" t="s">
        <v>138</v>
      </c>
      <c r="H2" s="154" t="s">
        <v>125</v>
      </c>
      <c r="I2" s="86"/>
      <c r="J2" s="87"/>
      <c r="K2" s="235" t="s">
        <v>128</v>
      </c>
      <c r="L2" s="221" t="s">
        <v>176</v>
      </c>
      <c r="M2" s="609" t="s">
        <v>176</v>
      </c>
      <c r="N2" s="88" t="s">
        <v>168</v>
      </c>
      <c r="O2" s="534" t="s">
        <v>159</v>
      </c>
      <c r="P2" s="512" t="s">
        <v>138</v>
      </c>
      <c r="Q2" s="154" t="s">
        <v>125</v>
      </c>
    </row>
    <row r="3" spans="1:17" ht="9" customHeight="1" x14ac:dyDescent="0.35">
      <c r="A3" s="40"/>
      <c r="B3" s="40"/>
      <c r="E3" s="205"/>
      <c r="F3" s="196"/>
      <c r="G3" s="210"/>
      <c r="H3" s="167"/>
      <c r="I3" s="83"/>
      <c r="J3" s="90"/>
      <c r="K3" s="28"/>
      <c r="N3" s="205"/>
      <c r="O3" s="196"/>
      <c r="P3" s="192"/>
      <c r="Q3" s="162"/>
    </row>
    <row r="4" spans="1:17" ht="15" customHeight="1" x14ac:dyDescent="0.35">
      <c r="A4" s="41"/>
      <c r="B4" s="256" t="s">
        <v>94</v>
      </c>
      <c r="C4" s="259">
        <f>'charges de structure'!C7</f>
        <v>1.7</v>
      </c>
      <c r="D4" s="613">
        <f>'charges de structure'!D7</f>
        <v>2.7</v>
      </c>
      <c r="E4" s="260">
        <f>'charges de structure'!E7</f>
        <v>2.1891600000000002</v>
      </c>
      <c r="F4" s="261">
        <f>'charges de structure'!F7</f>
        <v>2.40252</v>
      </c>
      <c r="G4" s="257">
        <f>'charges de structure'!G7</f>
        <v>2.5489999999999999</v>
      </c>
      <c r="H4" s="258">
        <f>'charges de structure'!H7</f>
        <v>2.9888599999999999</v>
      </c>
      <c r="I4" s="83"/>
      <c r="J4" s="90"/>
      <c r="K4" s="29" t="s">
        <v>122</v>
      </c>
      <c r="L4" s="355">
        <f>'vie associative'!L7</f>
        <v>331.8</v>
      </c>
      <c r="M4" s="611">
        <f>'vie associative'!M7</f>
        <v>300</v>
      </c>
      <c r="N4" s="350">
        <f>'vie associative'!N7</f>
        <v>413.07900000000001</v>
      </c>
      <c r="O4" s="345">
        <f>'vie associative'!O7</f>
        <v>401.279</v>
      </c>
      <c r="P4" s="193">
        <f>'vie associative'!P7</f>
        <v>407.11</v>
      </c>
      <c r="Q4" s="163">
        <f>'vie associative'!Q7</f>
        <v>409.64</v>
      </c>
    </row>
    <row r="5" spans="1:17" ht="15" customHeight="1" x14ac:dyDescent="0.35">
      <c r="A5" s="41"/>
      <c r="B5" s="263" t="s">
        <v>93</v>
      </c>
      <c r="C5" s="266">
        <f>'charges de structure'!C8</f>
        <v>3.5</v>
      </c>
      <c r="D5" s="616">
        <f>'charges de structure'!D8</f>
        <v>5</v>
      </c>
      <c r="E5" s="267">
        <f>'charges de structure'!E8</f>
        <v>4.6871</v>
      </c>
      <c r="F5" s="510">
        <f>'charges de structure'!F8</f>
        <v>6.0648400000000002</v>
      </c>
      <c r="G5" s="264">
        <f>'charges de structure'!G8</f>
        <v>7.0380000000000003</v>
      </c>
      <c r="H5" s="265">
        <f>'charges de structure'!H8</f>
        <v>6.8685799999999997</v>
      </c>
      <c r="I5" s="83"/>
      <c r="J5" s="769" t="s">
        <v>20</v>
      </c>
      <c r="K5" s="770"/>
      <c r="L5" s="356">
        <f>SUM(L4)</f>
        <v>331.8</v>
      </c>
      <c r="M5" s="612">
        <f>SUM(M4)</f>
        <v>300</v>
      </c>
      <c r="N5" s="351">
        <f>SUM(N4)</f>
        <v>413.07900000000001</v>
      </c>
      <c r="O5" s="346">
        <f t="shared" ref="O5:Q5" si="0">SUM(O4)</f>
        <v>401.279</v>
      </c>
      <c r="P5" s="231">
        <f t="shared" si="0"/>
        <v>407.11</v>
      </c>
      <c r="Q5" s="165">
        <f t="shared" si="0"/>
        <v>409.64</v>
      </c>
    </row>
    <row r="6" spans="1:17" ht="15" customHeight="1" x14ac:dyDescent="0.35">
      <c r="A6" s="767" t="s">
        <v>21</v>
      </c>
      <c r="B6" s="768"/>
      <c r="C6" s="200">
        <f>SUM(C4:C5)</f>
        <v>5.2</v>
      </c>
      <c r="D6" s="619">
        <f>SUM(D4:D5)</f>
        <v>7.7</v>
      </c>
      <c r="E6" s="204">
        <f>SUM(E4:E5)</f>
        <v>6.8762600000000003</v>
      </c>
      <c r="F6" s="491">
        <f t="shared" ref="F6:H6" si="1">SUM(F4:F5)</f>
        <v>8.4673599999999993</v>
      </c>
      <c r="G6" s="211">
        <f t="shared" si="1"/>
        <v>9.5869999999999997</v>
      </c>
      <c r="H6" s="168">
        <f t="shared" si="1"/>
        <v>9.8574400000000004</v>
      </c>
      <c r="I6" s="82"/>
    </row>
    <row r="7" spans="1:17" ht="9" customHeight="1" x14ac:dyDescent="0.35">
      <c r="A7" s="40"/>
      <c r="B7" s="40"/>
      <c r="C7" s="199"/>
      <c r="E7" s="205"/>
      <c r="F7" s="490"/>
      <c r="G7" s="210"/>
      <c r="H7" s="167"/>
      <c r="I7" s="83"/>
    </row>
    <row r="8" spans="1:17" ht="15.75" customHeight="1" x14ac:dyDescent="0.35">
      <c r="A8" s="41"/>
      <c r="B8" s="256" t="s">
        <v>95</v>
      </c>
      <c r="C8" s="275">
        <f>'charges de structure'!C9</f>
        <v>24.4</v>
      </c>
      <c r="D8" s="615">
        <f>'charges de structure'!D9</f>
        <v>22.7</v>
      </c>
      <c r="E8" s="276">
        <f>'charges de structure'!E9</f>
        <v>23.096260000000001</v>
      </c>
      <c r="F8" s="261">
        <f>'charges de structure'!F9</f>
        <v>25.892880000000002</v>
      </c>
      <c r="G8" s="273">
        <f>'charges de structure'!G9</f>
        <v>26.998999999999999</v>
      </c>
      <c r="H8" s="274">
        <f>'charges de structure'!H9</f>
        <v>26.762810000000002</v>
      </c>
      <c r="I8" s="83"/>
      <c r="J8" s="90"/>
      <c r="K8" s="297" t="s">
        <v>63</v>
      </c>
      <c r="L8" s="259">
        <f>'vie associative'!L10</f>
        <v>29.7</v>
      </c>
      <c r="M8" s="613">
        <f>'vie associative'!M10</f>
        <v>30.2</v>
      </c>
      <c r="N8" s="260">
        <f>'vie associative'!N10</f>
        <v>30.233000000000001</v>
      </c>
      <c r="O8" s="261">
        <f>'vie associative'!O10</f>
        <v>30.463000000000001</v>
      </c>
      <c r="P8" s="257">
        <f>'vie associative'!P10</f>
        <v>31.013999999999999</v>
      </c>
      <c r="Q8" s="258">
        <f>'vie associative'!Q10</f>
        <v>31.315999999999999</v>
      </c>
    </row>
    <row r="9" spans="1:17" ht="15" customHeight="1" x14ac:dyDescent="0.35">
      <c r="A9" s="41"/>
      <c r="B9" s="263" t="s">
        <v>96</v>
      </c>
      <c r="C9" s="279">
        <f>'charges de structure'!C10</f>
        <v>6.1</v>
      </c>
      <c r="D9" s="616">
        <f>'charges de structure'!D10</f>
        <v>5.2</v>
      </c>
      <c r="E9" s="280">
        <f>'charges de structure'!E10</f>
        <v>5.22417</v>
      </c>
      <c r="F9" s="474">
        <f>'charges de structure'!F10</f>
        <v>11.406319999999999</v>
      </c>
      <c r="G9" s="277">
        <f>'charges de structure'!G10</f>
        <v>10.063000000000001</v>
      </c>
      <c r="H9" s="278">
        <f>'charges de structure'!H10</f>
        <v>5.5225099999999996</v>
      </c>
      <c r="I9" s="83"/>
      <c r="J9" s="90"/>
      <c r="K9" s="298" t="s">
        <v>103</v>
      </c>
      <c r="L9" s="357">
        <f>'vie associative'!L12</f>
        <v>4.3</v>
      </c>
      <c r="M9" s="614">
        <f>'vie associative'!M12</f>
        <v>4.8</v>
      </c>
      <c r="N9" s="352">
        <f>'vie associative'!N12</f>
        <v>4.78</v>
      </c>
      <c r="O9" s="347">
        <f>'vie associative'!O12</f>
        <v>5.18</v>
      </c>
      <c r="P9" s="295">
        <f>'vie associative'!P12</f>
        <v>5.26</v>
      </c>
      <c r="Q9" s="296">
        <f>'vie associative'!Q12</f>
        <v>5.78</v>
      </c>
    </row>
    <row r="10" spans="1:17" ht="15" customHeight="1" x14ac:dyDescent="0.35">
      <c r="A10" s="41"/>
      <c r="B10" s="263" t="s">
        <v>97</v>
      </c>
      <c r="C10" s="279">
        <f>'charges de structure'!C12</f>
        <v>11.1</v>
      </c>
      <c r="D10" s="616">
        <f>'charges de structure'!D12</f>
        <v>9</v>
      </c>
      <c r="E10" s="280">
        <f>'charges de structure'!E12</f>
        <v>9.1078200000000002</v>
      </c>
      <c r="F10" s="474">
        <f>'charges de structure'!F12</f>
        <v>8.9834300000000002</v>
      </c>
      <c r="G10" s="277">
        <f>'charges de structure'!G12</f>
        <v>9.4960000000000004</v>
      </c>
      <c r="H10" s="278">
        <f>'charges de structure'!H12</f>
        <v>10.153919999999999</v>
      </c>
      <c r="I10" s="83"/>
      <c r="J10" s="494" t="s">
        <v>23</v>
      </c>
      <c r="K10" s="495"/>
      <c r="L10" s="356">
        <f>SUM(L8:L9)</f>
        <v>34</v>
      </c>
      <c r="M10" s="612">
        <f>SUM(M8:M9)</f>
        <v>35</v>
      </c>
      <c r="N10" s="351">
        <f>SUM(N8:N9)</f>
        <v>35.012999999999998</v>
      </c>
      <c r="O10" s="346">
        <f t="shared" ref="O10:Q10" si="2">SUM(O8:O9)</f>
        <v>35.643000000000001</v>
      </c>
      <c r="P10" s="231">
        <f t="shared" si="2"/>
        <v>36.274000000000001</v>
      </c>
      <c r="Q10" s="165">
        <f t="shared" si="2"/>
        <v>37.095999999999997</v>
      </c>
    </row>
    <row r="11" spans="1:17" ht="15" customHeight="1" x14ac:dyDescent="0.35">
      <c r="A11" s="40"/>
      <c r="B11" s="281" t="s">
        <v>98</v>
      </c>
      <c r="C11" s="279">
        <f>'charges de structure'!C13</f>
        <v>16.100000000000001</v>
      </c>
      <c r="D11" s="616">
        <f>'charges de structure'!D13</f>
        <v>15.3</v>
      </c>
      <c r="E11" s="280">
        <f>'charges de structure'!E13</f>
        <v>15.447950000000001</v>
      </c>
      <c r="F11" s="474">
        <f>'charges de structure'!F13</f>
        <v>13.306290000000001</v>
      </c>
      <c r="G11" s="277">
        <f>'charges de structure'!G13</f>
        <v>14.9</v>
      </c>
      <c r="H11" s="278">
        <f>'charges de structure'!H13</f>
        <v>16.06016</v>
      </c>
      <c r="I11" s="83"/>
      <c r="J11" s="90"/>
      <c r="K11" s="28"/>
      <c r="N11" s="205"/>
      <c r="O11" s="196"/>
      <c r="P11" s="192"/>
      <c r="Q11" s="164"/>
    </row>
    <row r="12" spans="1:17" ht="15" customHeight="1" x14ac:dyDescent="0.35">
      <c r="A12" s="41"/>
      <c r="B12" s="263" t="s">
        <v>99</v>
      </c>
      <c r="C12" s="279">
        <f>'charges de structure'!C14</f>
        <v>16.100000000000001</v>
      </c>
      <c r="D12" s="616">
        <f>'charges de structure'!D14</f>
        <v>24</v>
      </c>
      <c r="E12" s="280">
        <f>'charges de structure'!E14</f>
        <v>23.533670000000001</v>
      </c>
      <c r="F12" s="474">
        <f>'charges de structure'!F14</f>
        <v>41.995229999999999</v>
      </c>
      <c r="G12" s="277">
        <f>'charges de structure'!G14</f>
        <v>26.51</v>
      </c>
      <c r="H12" s="278">
        <f>'charges de structure'!H14</f>
        <v>24.692499999999999</v>
      </c>
      <c r="I12" s="83"/>
      <c r="J12" s="90"/>
      <c r="K12" s="297" t="s">
        <v>25</v>
      </c>
      <c r="L12" s="275">
        <f>'activité scrabble'!E10</f>
        <v>80.5</v>
      </c>
      <c r="M12" s="615">
        <f>'activité scrabble'!I10</f>
        <v>160</v>
      </c>
      <c r="N12" s="276">
        <f>'activité scrabble'!M10</f>
        <v>217.47274999999999</v>
      </c>
      <c r="O12" s="261">
        <f>'activité scrabble'!Q10</f>
        <v>440.66449999999998</v>
      </c>
      <c r="P12" s="257">
        <f>'activité scrabble'!U10</f>
        <v>447.92500000000001</v>
      </c>
      <c r="Q12" s="258">
        <f>'activité scrabble'!Y10</f>
        <v>447.48725000000002</v>
      </c>
    </row>
    <row r="13" spans="1:17" ht="15" customHeight="1" x14ac:dyDescent="0.35">
      <c r="A13" s="41"/>
      <c r="B13" s="263" t="s">
        <v>100</v>
      </c>
      <c r="C13" s="279">
        <f>'charges de structure'!C15</f>
        <v>3.1</v>
      </c>
      <c r="D13" s="616">
        <f>'charges de structure'!D15</f>
        <v>3</v>
      </c>
      <c r="E13" s="280">
        <f>'charges de structure'!E15</f>
        <v>2.8506999999999998</v>
      </c>
      <c r="F13" s="474">
        <f>'charges de structure'!F15</f>
        <v>4.4915599999999998</v>
      </c>
      <c r="G13" s="277">
        <f>'charges de structure'!G15</f>
        <v>4.7370000000000001</v>
      </c>
      <c r="H13" s="278">
        <f>'charges de structure'!H15</f>
        <v>2.9646300000000001</v>
      </c>
      <c r="I13" s="83"/>
      <c r="J13" s="90"/>
      <c r="K13" s="299" t="s">
        <v>27</v>
      </c>
      <c r="L13" s="279">
        <f>'activité scrabble'!E18</f>
        <v>8.3000000000000007</v>
      </c>
      <c r="M13" s="616">
        <f>'activité scrabble'!I18</f>
        <v>0</v>
      </c>
      <c r="N13" s="280">
        <f>'activité scrabble'!M18</f>
        <v>53.45</v>
      </c>
      <c r="O13" s="474">
        <f>'activité scrabble'!Q18</f>
        <v>138.53913</v>
      </c>
      <c r="P13" s="264">
        <f>'activité scrabble'!U18</f>
        <v>93.542999999999992</v>
      </c>
      <c r="Q13" s="265">
        <f>'activité scrabble'!Y18</f>
        <v>134.09800000000001</v>
      </c>
    </row>
    <row r="14" spans="1:17" ht="15" customHeight="1" x14ac:dyDescent="0.35">
      <c r="A14" s="41"/>
      <c r="B14" s="263" t="s">
        <v>101</v>
      </c>
      <c r="C14" s="279">
        <f>'charges de structure'!C16</f>
        <v>23.4</v>
      </c>
      <c r="D14" s="616">
        <f>'charges de structure'!D16</f>
        <v>18.7</v>
      </c>
      <c r="E14" s="280">
        <f>'charges de structure'!E16</f>
        <v>18.720490000000002</v>
      </c>
      <c r="F14" s="509">
        <f>'charges de structure'!F16</f>
        <v>24.937840000000001</v>
      </c>
      <c r="G14" s="277">
        <f>'charges de structure'!G16</f>
        <v>24.628</v>
      </c>
      <c r="H14" s="278">
        <f>'charges de structure'!H16</f>
        <v>28.02392</v>
      </c>
      <c r="I14" s="83"/>
      <c r="J14" s="90"/>
      <c r="K14" s="299" t="s">
        <v>29</v>
      </c>
      <c r="L14" s="279">
        <f>'activité scrabble'!E25</f>
        <v>1.5</v>
      </c>
      <c r="M14" s="616">
        <f>'activité scrabble'!I25</f>
        <v>80</v>
      </c>
      <c r="N14" s="280">
        <f>'activité scrabble'!M25</f>
        <v>22.781000000000002</v>
      </c>
      <c r="O14" s="474">
        <f>'activité scrabble'!Q25</f>
        <v>113.16093000000001</v>
      </c>
      <c r="P14" s="264">
        <f>'activité scrabble'!U25</f>
        <v>29.138000000000002</v>
      </c>
      <c r="Q14" s="265">
        <f>'activité scrabble'!Y25</f>
        <v>25.265250000000002</v>
      </c>
    </row>
    <row r="15" spans="1:17" ht="15" customHeight="1" x14ac:dyDescent="0.35">
      <c r="A15" s="41"/>
      <c r="B15" s="269" t="s">
        <v>102</v>
      </c>
      <c r="C15" s="284">
        <f>'charges de structure'!C18</f>
        <v>0.4</v>
      </c>
      <c r="D15" s="624">
        <f>'charges de structure'!D18</f>
        <v>0.27805000000000002</v>
      </c>
      <c r="E15" s="271">
        <f>'charges de structure'!E18</f>
        <v>0.3</v>
      </c>
      <c r="F15" s="347">
        <f>'charges de structure'!F18</f>
        <v>0.27805000000000002</v>
      </c>
      <c r="G15" s="282">
        <f>'charges de structure'!G18</f>
        <v>0.53600000000000003</v>
      </c>
      <c r="H15" s="283">
        <f>'charges de structure'!H18</f>
        <v>0.37980000000000003</v>
      </c>
      <c r="I15" s="83"/>
      <c r="J15" s="90"/>
      <c r="K15" s="299" t="s">
        <v>64</v>
      </c>
      <c r="L15" s="279">
        <f>'activité scrabble'!E29+'activité scrabble'!E40</f>
        <v>59.7</v>
      </c>
      <c r="M15" s="616">
        <f>'activité scrabble'!I29+'activité scrabble'!I40</f>
        <v>35</v>
      </c>
      <c r="N15" s="280">
        <f>'activité scrabble'!M29+'activité scrabble'!M40</f>
        <v>92.744439999999997</v>
      </c>
      <c r="O15" s="474">
        <f>'activité scrabble'!Q29+'activité scrabble'!Q40</f>
        <v>134.62248</v>
      </c>
      <c r="P15" s="264">
        <f>'activité scrabble'!U29+'activité scrabble'!U40</f>
        <v>137.58100000000002</v>
      </c>
      <c r="Q15" s="265">
        <f>'activité scrabble'!Y29+'activité scrabble'!Y40</f>
        <v>144.19038</v>
      </c>
    </row>
    <row r="16" spans="1:17" ht="15" customHeight="1" x14ac:dyDescent="0.35">
      <c r="A16" s="767" t="s">
        <v>32</v>
      </c>
      <c r="B16" s="768"/>
      <c r="C16" s="200">
        <f>SUM(C8:C15)</f>
        <v>100.70000000000002</v>
      </c>
      <c r="D16" s="619">
        <f>SUM(D8:D15)</f>
        <v>98.178049999999999</v>
      </c>
      <c r="E16" s="204">
        <f>SUM(E8:E15)</f>
        <v>98.281060000000011</v>
      </c>
      <c r="F16" s="491">
        <f t="shared" ref="F16:H16" si="3">SUM(F8:F15)</f>
        <v>131.29159999999999</v>
      </c>
      <c r="G16" s="211">
        <f t="shared" si="3"/>
        <v>117.869</v>
      </c>
      <c r="H16" s="168">
        <f t="shared" si="3"/>
        <v>114.56025</v>
      </c>
      <c r="I16" s="83"/>
      <c r="J16" s="90"/>
      <c r="K16" s="298" t="s">
        <v>65</v>
      </c>
      <c r="L16" s="357">
        <f>'activité scrabble'!E33</f>
        <v>7.4</v>
      </c>
      <c r="M16" s="614">
        <f>'activité scrabble'!I33</f>
        <v>20</v>
      </c>
      <c r="N16" s="352">
        <f>'activité scrabble'!M33</f>
        <v>36.432500000000005</v>
      </c>
      <c r="O16" s="347">
        <f>'activité scrabble'!Q33</f>
        <v>68.830250000000007</v>
      </c>
      <c r="P16" s="295">
        <f>'activité scrabble'!U33</f>
        <v>66.593000000000004</v>
      </c>
      <c r="Q16" s="296">
        <f>'activité scrabble'!Y33</f>
        <v>63.070999999999998</v>
      </c>
    </row>
    <row r="17" spans="1:20" ht="9" customHeight="1" x14ac:dyDescent="0.35">
      <c r="A17" s="40"/>
      <c r="B17" s="40"/>
      <c r="C17" s="199"/>
      <c r="E17" s="205"/>
      <c r="F17" s="490"/>
      <c r="G17" s="210"/>
      <c r="H17" s="167"/>
      <c r="I17" s="82"/>
      <c r="J17" s="798" t="s">
        <v>87</v>
      </c>
      <c r="K17" s="798"/>
      <c r="L17" s="790">
        <f>SUM(L12:L16)</f>
        <v>157.4</v>
      </c>
      <c r="M17" s="793">
        <f>SUM(M12:M16)</f>
        <v>295</v>
      </c>
      <c r="N17" s="791">
        <f>SUM(N12:N16)</f>
        <v>422.88069000000002</v>
      </c>
      <c r="O17" s="797">
        <f t="shared" ref="O17:Q17" si="4">SUM(O12:O16)</f>
        <v>895.81728999999996</v>
      </c>
      <c r="P17" s="787">
        <f t="shared" si="4"/>
        <v>774.78</v>
      </c>
      <c r="Q17" s="782">
        <f t="shared" si="4"/>
        <v>814.11188000000016</v>
      </c>
    </row>
    <row r="18" spans="1:20" ht="15" customHeight="1" x14ac:dyDescent="0.35">
      <c r="A18" s="41"/>
      <c r="B18" s="285" t="s">
        <v>25</v>
      </c>
      <c r="C18" s="287">
        <f>'activité scrabble'!D10</f>
        <v>87.9</v>
      </c>
      <c r="D18" s="615">
        <f>'activité scrabble'!H10</f>
        <v>150</v>
      </c>
      <c r="E18" s="288">
        <f>'activité scrabble'!L10</f>
        <v>221.37808999999999</v>
      </c>
      <c r="F18" s="492">
        <f>'activité scrabble'!P10</f>
        <v>398.25263000000001</v>
      </c>
      <c r="G18" s="262">
        <f>'activité scrabble'!T10</f>
        <v>405.84799999999996</v>
      </c>
      <c r="H18" s="286">
        <f>'activité scrabble'!X10</f>
        <v>400.85908999999998</v>
      </c>
      <c r="I18" s="83"/>
      <c r="J18" s="798"/>
      <c r="K18" s="798"/>
      <c r="L18" s="783"/>
      <c r="M18" s="794"/>
      <c r="N18" s="792"/>
      <c r="O18" s="797"/>
      <c r="P18" s="783"/>
      <c r="Q18" s="783"/>
    </row>
    <row r="19" spans="1:20" ht="15" customHeight="1" x14ac:dyDescent="0.35">
      <c r="A19" s="41"/>
      <c r="B19" s="263" t="s">
        <v>27</v>
      </c>
      <c r="C19" s="279">
        <f>'activité scrabble'!D18</f>
        <v>0</v>
      </c>
      <c r="D19" s="616">
        <f>'activité scrabble'!H18</f>
        <v>0</v>
      </c>
      <c r="E19" s="289">
        <f>'activité scrabble'!L18</f>
        <v>1.3931799999999999</v>
      </c>
      <c r="F19" s="474">
        <f>'activité scrabble'!P18</f>
        <v>125.30447000000001</v>
      </c>
      <c r="G19" s="277">
        <f>'activité scrabble'!T18</f>
        <v>65.524000000000001</v>
      </c>
      <c r="H19" s="278">
        <f>'activité scrabble'!X18</f>
        <v>113.38959</v>
      </c>
      <c r="I19" s="83"/>
      <c r="J19" s="90"/>
      <c r="K19" s="28"/>
      <c r="N19" s="205"/>
      <c r="O19" s="196"/>
      <c r="P19" s="192"/>
      <c r="Q19" s="164"/>
    </row>
    <row r="20" spans="1:20" ht="15" customHeight="1" x14ac:dyDescent="0.35">
      <c r="A20" s="40"/>
      <c r="B20" s="281" t="s">
        <v>29</v>
      </c>
      <c r="C20" s="279">
        <f>'activité scrabble'!D25</f>
        <v>0.7</v>
      </c>
      <c r="D20" s="616">
        <f>'activité scrabble'!H25</f>
        <v>80</v>
      </c>
      <c r="E20" s="289">
        <f>'activité scrabble'!L25</f>
        <v>16.02169</v>
      </c>
      <c r="F20" s="474">
        <f>'activité scrabble'!P25</f>
        <v>164.28152000000003</v>
      </c>
      <c r="G20" s="277">
        <f>'activité scrabble'!T25</f>
        <v>22.073999999999998</v>
      </c>
      <c r="H20" s="278">
        <f>'activité scrabble'!X25</f>
        <v>24.812650000000001</v>
      </c>
      <c r="I20" s="83"/>
      <c r="J20" s="90"/>
      <c r="K20" s="29" t="s">
        <v>66</v>
      </c>
      <c r="L20" s="355">
        <f>-'charges de structure'!C11</f>
        <v>0</v>
      </c>
      <c r="M20" s="611">
        <f>-'charges de structure'!D11</f>
        <v>0</v>
      </c>
      <c r="N20" s="350">
        <f>-'charges de structure'!E11</f>
        <v>0</v>
      </c>
      <c r="O20" s="345">
        <f>-'charges de structure'!F11</f>
        <v>1.7</v>
      </c>
      <c r="P20" s="193">
        <f>-'charges de structure'!G11</f>
        <v>1.5</v>
      </c>
      <c r="Q20" s="163">
        <f>-'charges de structure'!H11</f>
        <v>10.31011</v>
      </c>
    </row>
    <row r="21" spans="1:20" ht="15" customHeight="1" x14ac:dyDescent="0.35">
      <c r="A21" s="41"/>
      <c r="B21" s="269" t="s">
        <v>35</v>
      </c>
      <c r="C21" s="284">
        <f>'activité scrabble'!D40+'activité scrabble'!D29</f>
        <v>6.2</v>
      </c>
      <c r="D21" s="624">
        <f>'activité scrabble'!H40+'activité scrabble'!H29</f>
        <v>0</v>
      </c>
      <c r="E21" s="290">
        <f>'activité scrabble'!L40+'activité scrabble'!L29</f>
        <v>8.9153000000000002</v>
      </c>
      <c r="F21" s="347">
        <f>'activité scrabble'!P40+'activité scrabble'!P29</f>
        <v>6.7341099999999994</v>
      </c>
      <c r="G21" s="282">
        <f>'activité scrabble'!T40+'activité scrabble'!T29</f>
        <v>6.0640000000000001</v>
      </c>
      <c r="H21" s="283">
        <f>'activité scrabble'!X40+'activité scrabble'!X29</f>
        <v>5.6045699999999998</v>
      </c>
      <c r="I21" s="83"/>
      <c r="J21" s="788" t="s">
        <v>33</v>
      </c>
      <c r="K21" s="789"/>
      <c r="L21" s="356">
        <f>SUM(L20)</f>
        <v>0</v>
      </c>
      <c r="M21" s="612">
        <f>SUM(M20)</f>
        <v>0</v>
      </c>
      <c r="N21" s="351">
        <f>SUM(N20)</f>
        <v>0</v>
      </c>
      <c r="O21" s="346">
        <f t="shared" ref="O21:Q21" si="5">SUM(O20)</f>
        <v>1.7</v>
      </c>
      <c r="P21" s="231">
        <f t="shared" si="5"/>
        <v>1.5</v>
      </c>
      <c r="Q21" s="165">
        <f t="shared" si="5"/>
        <v>10.31011</v>
      </c>
    </row>
    <row r="22" spans="1:20" ht="15" customHeight="1" x14ac:dyDescent="0.35">
      <c r="A22" s="767" t="s">
        <v>88</v>
      </c>
      <c r="B22" s="768"/>
      <c r="C22" s="201">
        <f>SUM(C18:C21)</f>
        <v>94.800000000000011</v>
      </c>
      <c r="D22" s="619">
        <f>SUM(D18:D21)</f>
        <v>230</v>
      </c>
      <c r="E22" s="206">
        <f>SUM(E18:E21)</f>
        <v>247.70826</v>
      </c>
      <c r="F22" s="491">
        <f t="shared" ref="F22:H22" si="6">SUM(F18:F21)</f>
        <v>694.57272999999998</v>
      </c>
      <c r="G22" s="211">
        <f t="shared" si="6"/>
        <v>499.51</v>
      </c>
      <c r="H22" s="169">
        <f t="shared" si="6"/>
        <v>544.66589999999985</v>
      </c>
      <c r="I22" s="83"/>
      <c r="J22" s="90"/>
      <c r="K22" s="28"/>
      <c r="N22" s="205"/>
      <c r="O22" s="196"/>
      <c r="P22" s="192"/>
      <c r="Q22" s="164"/>
    </row>
    <row r="23" spans="1:20" ht="9" customHeight="1" x14ac:dyDescent="0.35">
      <c r="A23" s="40"/>
      <c r="B23" s="40"/>
      <c r="C23" s="199"/>
      <c r="E23" s="205"/>
      <c r="F23" s="196"/>
      <c r="G23" s="210"/>
      <c r="H23" s="167"/>
      <c r="I23" s="82"/>
    </row>
    <row r="24" spans="1:20" ht="15" customHeight="1" x14ac:dyDescent="0.35">
      <c r="A24" s="780" t="s">
        <v>60</v>
      </c>
      <c r="B24" s="781"/>
      <c r="C24" s="201">
        <f>'vie associative'!D32</f>
        <v>10.199999999999999</v>
      </c>
      <c r="D24" s="625">
        <f>'vie associative'!E32</f>
        <v>15.7121</v>
      </c>
      <c r="E24" s="206">
        <f>'vie associative'!F32</f>
        <v>37.163429999999998</v>
      </c>
      <c r="F24" s="340">
        <f>'vie associative'!G32</f>
        <v>41.029889999999995</v>
      </c>
      <c r="G24" s="211">
        <f>'vie associative'!H32</f>
        <v>49.354000000000006</v>
      </c>
      <c r="H24" s="169">
        <f>'vie associative'!I32</f>
        <v>34.139750000000006</v>
      </c>
      <c r="I24" s="83"/>
      <c r="J24" s="90"/>
      <c r="K24" s="29" t="s">
        <v>34</v>
      </c>
      <c r="L24" s="355">
        <f>'vie associative'!L39</f>
        <v>117.4</v>
      </c>
      <c r="M24" s="611">
        <f>'vie associative'!M39</f>
        <v>0</v>
      </c>
      <c r="N24" s="350">
        <f>'vie associative'!N39</f>
        <v>0</v>
      </c>
      <c r="O24" s="345">
        <f>'vie associative'!O39</f>
        <v>0</v>
      </c>
      <c r="P24" s="193">
        <f>'vie associative'!P39</f>
        <v>0</v>
      </c>
      <c r="Q24" s="163">
        <f>'vie associative'!Q39</f>
        <v>0</v>
      </c>
    </row>
    <row r="25" spans="1:20" ht="15" customHeight="1" x14ac:dyDescent="0.35">
      <c r="A25" s="767" t="s">
        <v>111</v>
      </c>
      <c r="B25" s="768"/>
      <c r="C25" s="201">
        <f>'vie associative'!D40+'vie associative'!D34+'vie associative'!D35+'vie associative'!D36+'vie associative'!D37+'vie associative'!D44+'vie associative'!D45</f>
        <v>14.4</v>
      </c>
      <c r="D25" s="625">
        <f>'vie associative'!E34+'vie associative'!E35+'vie associative'!E36+'vie associative'!E37+'vie associative'!E44+'vie associative'!E45</f>
        <v>0</v>
      </c>
      <c r="E25" s="206">
        <f>'vie associative'!F46</f>
        <v>84.508439999999993</v>
      </c>
      <c r="F25" s="340">
        <f>'vie associative'!G34+'vie associative'!G35+'vie associative'!G36+'vie associative'!G44+'vie associative'!G45+'vie associative'!G41</f>
        <v>77.475269999999995</v>
      </c>
      <c r="G25" s="211">
        <f>'vie associative'!H34+'vie associative'!H35+'vie associative'!H36+'vie associative'!H37+'vie associative'!H44+'vie associative'!H45</f>
        <v>78.307000000000002</v>
      </c>
      <c r="H25" s="169">
        <f>'vie associative'!I34+'vie associative'!I35+'vie associative'!I36+'vie associative'!I37+'vie associative'!I44+'vie associative'!I45</f>
        <v>57.545450000000002</v>
      </c>
      <c r="I25" s="82"/>
      <c r="J25" s="769" t="s">
        <v>34</v>
      </c>
      <c r="K25" s="770"/>
      <c r="L25" s="356">
        <f>SUM(L24)</f>
        <v>117.4</v>
      </c>
      <c r="M25" s="612">
        <f>SUM(M24)</f>
        <v>0</v>
      </c>
      <c r="N25" s="351">
        <f>SUM(N24)</f>
        <v>0</v>
      </c>
      <c r="O25" s="346">
        <f t="shared" ref="O25:Q25" si="7">SUM(O24)</f>
        <v>0</v>
      </c>
      <c r="P25" s="231">
        <f t="shared" si="7"/>
        <v>0</v>
      </c>
      <c r="Q25" s="165">
        <f t="shared" si="7"/>
        <v>0</v>
      </c>
    </row>
    <row r="26" spans="1:20" ht="9" customHeight="1" x14ac:dyDescent="0.35">
      <c r="A26" s="40"/>
      <c r="B26" s="40"/>
      <c r="C26" s="199"/>
      <c r="E26" s="217"/>
      <c r="F26" s="196"/>
      <c r="G26" s="210"/>
      <c r="H26" s="167"/>
      <c r="I26" s="92"/>
      <c r="Q26" s="173"/>
      <c r="T26" s="18"/>
    </row>
    <row r="27" spans="1:20" ht="15" customHeight="1" x14ac:dyDescent="0.35">
      <c r="A27" s="40"/>
      <c r="B27" s="291" t="s">
        <v>37</v>
      </c>
      <c r="C27" s="287">
        <f>'charges de structure'!C27</f>
        <v>7.8</v>
      </c>
      <c r="D27" s="626">
        <f>'charges de structure'!D27</f>
        <v>6</v>
      </c>
      <c r="E27" s="288">
        <f>'charges de structure'!E27</f>
        <v>6.0149999999999997</v>
      </c>
      <c r="F27" s="341">
        <f>'charges de structure'!F27</f>
        <v>3.488</v>
      </c>
      <c r="G27" s="262">
        <f>'charges de structure'!G27</f>
        <v>5.7</v>
      </c>
      <c r="H27" s="286">
        <f>'charges de structure'!H27</f>
        <v>4.165</v>
      </c>
      <c r="I27" s="83"/>
      <c r="Q27" s="173"/>
      <c r="T27" s="321"/>
    </row>
    <row r="28" spans="1:20" ht="15" customHeight="1" x14ac:dyDescent="0.35">
      <c r="A28" s="41"/>
      <c r="B28" s="263" t="s">
        <v>38</v>
      </c>
      <c r="C28" s="293">
        <f>'charges de structure'!C28</f>
        <v>5.4</v>
      </c>
      <c r="D28" s="627">
        <f>'charges de structure'!D28</f>
        <v>4.8</v>
      </c>
      <c r="E28" s="289">
        <f>'charges de structure'!E28</f>
        <v>4.7991200000000003</v>
      </c>
      <c r="F28" s="342">
        <f>'charges de structure'!F28</f>
        <v>4.4550000000000001</v>
      </c>
      <c r="G28" s="268">
        <f>'charges de structure'!G28</f>
        <v>4.1159999999999997</v>
      </c>
      <c r="H28" s="292">
        <f>'charges de structure'!H28</f>
        <v>4.2160000000000002</v>
      </c>
      <c r="I28" s="83"/>
      <c r="J28" s="80"/>
      <c r="K28" s="300" t="s">
        <v>67</v>
      </c>
      <c r="L28" s="358">
        <f>-'charges de structure'!C32</f>
        <v>14.2</v>
      </c>
      <c r="M28" s="617">
        <f>-'charges de structure'!D32</f>
        <v>0</v>
      </c>
      <c r="N28" s="353">
        <f>-'charges de structure'!E32</f>
        <v>7.3849999999999998</v>
      </c>
      <c r="O28" s="348">
        <f>-'charges de structure'!F32</f>
        <v>6.1497900000000003</v>
      </c>
      <c r="P28" s="301">
        <f>-'charges de structure'!G32</f>
        <v>0.46899999999999997</v>
      </c>
      <c r="Q28" s="302">
        <f>-'charges de structure'!H32</f>
        <v>0.69569000000000003</v>
      </c>
      <c r="T28" s="18"/>
    </row>
    <row r="29" spans="1:20" ht="15" customHeight="1" x14ac:dyDescent="0.35">
      <c r="A29" s="41"/>
      <c r="B29" s="269" t="s">
        <v>39</v>
      </c>
      <c r="C29" s="270">
        <f>'charges de structure'!C17</f>
        <v>8.4</v>
      </c>
      <c r="D29" s="628">
        <f>'charges de structure'!D17</f>
        <v>8.4</v>
      </c>
      <c r="E29" s="290">
        <f>'charges de structure'!E17</f>
        <v>8.3919999999999995</v>
      </c>
      <c r="F29" s="343">
        <f>'charges de structure'!F17</f>
        <v>8.5969999999999995</v>
      </c>
      <c r="G29" s="272">
        <f>'charges de structure'!G17</f>
        <v>7.633</v>
      </c>
      <c r="H29" s="294">
        <f>'charges de structure'!H17</f>
        <v>7.226</v>
      </c>
      <c r="I29" s="83"/>
      <c r="J29" s="80"/>
      <c r="K29" s="763" t="s">
        <v>182</v>
      </c>
      <c r="L29" s="359">
        <f>-'charges de structure'!C31</f>
        <v>88.9</v>
      </c>
      <c r="M29" s="618">
        <f>-'charges de structure'!D31</f>
        <v>0</v>
      </c>
      <c r="N29" s="354"/>
      <c r="O29" s="349">
        <f>-'charges de structure'!F31</f>
        <v>6.7588200000000001</v>
      </c>
      <c r="P29" s="303">
        <f>-'charges de structure'!G31</f>
        <v>0</v>
      </c>
      <c r="Q29" s="304">
        <f>-'charges de structure'!H31</f>
        <v>0</v>
      </c>
      <c r="T29" s="321"/>
    </row>
    <row r="30" spans="1:20" ht="15" customHeight="1" x14ac:dyDescent="0.35">
      <c r="A30" s="767" t="s">
        <v>180</v>
      </c>
      <c r="B30" s="768"/>
      <c r="C30" s="201">
        <f>SUM(C27:C29)</f>
        <v>21.6</v>
      </c>
      <c r="D30" s="619">
        <f>SUM(D27:D29)</f>
        <v>19.200000000000003</v>
      </c>
      <c r="E30" s="206">
        <f>SUM(E27:E29)</f>
        <v>19.206119999999999</v>
      </c>
      <c r="F30" s="340">
        <f t="shared" ref="F30:H30" si="8">SUM(F27:F29)</f>
        <v>16.54</v>
      </c>
      <c r="G30" s="211">
        <f t="shared" si="8"/>
        <v>17.448999999999998</v>
      </c>
      <c r="H30" s="169">
        <f t="shared" si="8"/>
        <v>15.606999999999999</v>
      </c>
      <c r="I30" s="83"/>
      <c r="J30" s="771" t="s">
        <v>36</v>
      </c>
      <c r="K30" s="772"/>
      <c r="L30" s="200">
        <f>SUM(L28:L29)</f>
        <v>103.10000000000001</v>
      </c>
      <c r="M30" s="619">
        <f>SUM(M28:M29)</f>
        <v>0</v>
      </c>
      <c r="N30" s="204">
        <f>SUM(N28:N29)</f>
        <v>7.3849999999999998</v>
      </c>
      <c r="O30" s="197">
        <f t="shared" ref="O30:Q30" si="9">SUM(O28:O29)</f>
        <v>12.908609999999999</v>
      </c>
      <c r="P30" s="194">
        <f t="shared" si="9"/>
        <v>0.46899999999999997</v>
      </c>
      <c r="Q30" s="168">
        <f t="shared" si="9"/>
        <v>0.69569000000000003</v>
      </c>
      <c r="T30" s="18"/>
    </row>
    <row r="31" spans="1:20" ht="9" customHeight="1" x14ac:dyDescent="0.35">
      <c r="A31" s="40"/>
      <c r="B31" s="40"/>
      <c r="C31" s="199"/>
      <c r="E31" s="217"/>
      <c r="F31" s="196"/>
      <c r="G31" s="210"/>
      <c r="H31" s="167"/>
      <c r="I31" s="82"/>
      <c r="J31" s="90"/>
      <c r="K31" s="28"/>
      <c r="N31" s="205"/>
      <c r="O31" s="196"/>
      <c r="P31" s="192"/>
      <c r="Q31" s="162"/>
    </row>
    <row r="32" spans="1:20" ht="15" customHeight="1" x14ac:dyDescent="0.35">
      <c r="A32" s="41"/>
      <c r="B32" s="256" t="s">
        <v>41</v>
      </c>
      <c r="C32" s="287">
        <f>'charges de structure'!C23</f>
        <v>280.10000000000002</v>
      </c>
      <c r="D32" s="626">
        <f>'charges de structure'!D23</f>
        <v>279.5</v>
      </c>
      <c r="E32" s="288">
        <f>'charges de structure'!E23</f>
        <v>271.45064000000002</v>
      </c>
      <c r="F32" s="341">
        <f>'charges de structure'!F23</f>
        <v>236.70164</v>
      </c>
      <c r="G32" s="262">
        <f>'charges de structure'!G23</f>
        <v>213.37</v>
      </c>
      <c r="H32" s="286">
        <f>'charges de structure'!H23</f>
        <v>225.46343999999999</v>
      </c>
      <c r="I32" s="83"/>
    </row>
    <row r="33" spans="1:17" ht="15" customHeight="1" x14ac:dyDescent="0.35">
      <c r="A33" s="41"/>
      <c r="B33" s="263" t="s">
        <v>42</v>
      </c>
      <c r="C33" s="293">
        <f>'charges de structure'!C24</f>
        <v>97.7</v>
      </c>
      <c r="D33" s="627">
        <f>'charges de structure'!D24</f>
        <v>95.3</v>
      </c>
      <c r="E33" s="289">
        <f>'charges de structure'!E24</f>
        <v>93.818650000000005</v>
      </c>
      <c r="F33" s="342">
        <f>'charges de structure'!F24</f>
        <v>89.056359999999998</v>
      </c>
      <c r="G33" s="268">
        <f>'charges de structure'!G24</f>
        <v>81.956999999999994</v>
      </c>
      <c r="H33" s="292">
        <f>'charges de structure'!H24</f>
        <v>90.419259999999994</v>
      </c>
      <c r="I33" s="83"/>
      <c r="J33" s="769" t="s">
        <v>40</v>
      </c>
      <c r="K33" s="770"/>
      <c r="L33" s="356">
        <f>'vie associative'!L33</f>
        <v>1</v>
      </c>
      <c r="M33" s="612">
        <f>'vie associative'!M33</f>
        <v>1.1000000000000001</v>
      </c>
      <c r="N33" s="351">
        <f>'vie associative'!N33</f>
        <v>1.0811500000000001</v>
      </c>
      <c r="O33" s="346">
        <f>'vie associative'!O33</f>
        <v>1.2852600000000001</v>
      </c>
      <c r="P33" s="231">
        <f>'vie associative'!P33</f>
        <v>5.8449999999999998</v>
      </c>
      <c r="Q33" s="165">
        <f>'vie associative'!Q33</f>
        <v>15.97475</v>
      </c>
    </row>
    <row r="34" spans="1:17" ht="15" customHeight="1" x14ac:dyDescent="0.35">
      <c r="A34" s="41"/>
      <c r="B34" s="263" t="s">
        <v>43</v>
      </c>
      <c r="C34" s="293">
        <f>'charges de structure'!C25</f>
        <v>2.8</v>
      </c>
      <c r="D34" s="627">
        <f>'charges de structure'!D25</f>
        <v>2</v>
      </c>
      <c r="E34" s="289">
        <f>'charges de structure'!E25</f>
        <v>2.7017000000000002</v>
      </c>
      <c r="F34" s="342">
        <f>'charges de structure'!F25</f>
        <v>2.2450600000000001</v>
      </c>
      <c r="G34" s="268">
        <f>'charges de structure'!G25</f>
        <v>2.2360000000000002</v>
      </c>
      <c r="H34" s="292">
        <f>'charges de structure'!H25</f>
        <v>2.2038000000000002</v>
      </c>
      <c r="I34" s="83"/>
      <c r="J34" s="90"/>
      <c r="K34" s="28"/>
      <c r="N34" s="205"/>
      <c r="O34" s="196"/>
      <c r="P34" s="192"/>
      <c r="Q34" s="162"/>
    </row>
    <row r="35" spans="1:17" ht="15" customHeight="1" x14ac:dyDescent="0.35">
      <c r="A35" s="41"/>
      <c r="B35" s="269" t="s">
        <v>44</v>
      </c>
      <c r="C35" s="270">
        <f>'charges de structure'!C26</f>
        <v>5.9</v>
      </c>
      <c r="D35" s="628">
        <f>'charges de structure'!D26</f>
        <v>6</v>
      </c>
      <c r="E35" s="290">
        <f>'charges de structure'!E26</f>
        <v>5.8950100000000001</v>
      </c>
      <c r="F35" s="343">
        <f>'charges de structure'!F26</f>
        <v>5.0019600000000004</v>
      </c>
      <c r="G35" s="272">
        <f>'charges de structure'!G26</f>
        <v>5.0259999999999998</v>
      </c>
      <c r="H35" s="294">
        <f>'charges de structure'!H26</f>
        <v>5.47112</v>
      </c>
      <c r="I35" s="83"/>
      <c r="J35" s="767" t="s">
        <v>175</v>
      </c>
      <c r="K35" s="768"/>
      <c r="L35" s="762">
        <f>'Secteur commercial'!K26</f>
        <v>59.800000000000004</v>
      </c>
      <c r="M35" s="620">
        <f>'Secteur commercial'!L26</f>
        <v>80</v>
      </c>
      <c r="N35" s="698">
        <f>'Secteur commercial'!M26</f>
        <v>81.355339999999998</v>
      </c>
      <c r="O35" s="477">
        <f>'Secteur commercial'!N26</f>
        <v>121.239588</v>
      </c>
      <c r="P35" s="215">
        <f>'Secteur commercial'!O26</f>
        <v>56.93</v>
      </c>
      <c r="Q35" s="162"/>
    </row>
    <row r="36" spans="1:17" ht="15" customHeight="1" x14ac:dyDescent="0.35">
      <c r="A36" s="767" t="s">
        <v>45</v>
      </c>
      <c r="B36" s="768"/>
      <c r="C36" s="201">
        <f>SUM(C32:C35)</f>
        <v>386.5</v>
      </c>
      <c r="D36" s="619">
        <f>SUM(D32:D35)</f>
        <v>382.8</v>
      </c>
      <c r="E36" s="206">
        <f>SUM(E32:E35)</f>
        <v>373.86600000000004</v>
      </c>
      <c r="F36" s="340">
        <f t="shared" ref="F36:H36" si="10">SUM(F32:F35)</f>
        <v>333.00502</v>
      </c>
      <c r="G36" s="211">
        <f t="shared" si="10"/>
        <v>302.589</v>
      </c>
      <c r="H36" s="169">
        <f t="shared" si="10"/>
        <v>323.55761999999999</v>
      </c>
      <c r="I36" s="83"/>
      <c r="J36" s="90"/>
      <c r="M36" s="621"/>
      <c r="N36" s="205"/>
      <c r="P36" s="507"/>
      <c r="Q36" s="489"/>
    </row>
    <row r="37" spans="1:17" ht="9" customHeight="1" x14ac:dyDescent="0.35">
      <c r="A37" s="41"/>
      <c r="B37" s="41"/>
      <c r="C37" s="199"/>
      <c r="E37" s="217"/>
      <c r="F37" s="196"/>
      <c r="G37" s="210"/>
      <c r="H37" s="167"/>
      <c r="I37" s="82"/>
      <c r="J37" s="80"/>
      <c r="M37" s="621"/>
      <c r="N37" s="205"/>
      <c r="P37" s="507"/>
      <c r="Q37" s="489"/>
    </row>
    <row r="38" spans="1:17" ht="15" customHeight="1" x14ac:dyDescent="0.35">
      <c r="A38" s="41"/>
      <c r="B38" s="756" t="s">
        <v>183</v>
      </c>
      <c r="C38" s="287">
        <f>'charges de structure'!C19</f>
        <v>30.2</v>
      </c>
      <c r="D38" s="615">
        <f>'charges de structure'!D19</f>
        <v>0.5</v>
      </c>
      <c r="E38" s="288">
        <f>'charges de structure'!E19+'charges de structure'!E31</f>
        <v>5.6182299999999996</v>
      </c>
      <c r="F38" s="341">
        <f>'charges de structure'!F19</f>
        <v>1.36124</v>
      </c>
      <c r="G38" s="262">
        <f>'charges de structure'!G19</f>
        <v>0.69599999999999995</v>
      </c>
      <c r="H38" s="286">
        <f>'charges de structure'!H19</f>
        <v>2.3383400000000001</v>
      </c>
      <c r="I38" s="83"/>
      <c r="J38" s="90"/>
      <c r="K38" s="28"/>
      <c r="N38" s="205"/>
      <c r="O38" s="196"/>
      <c r="P38" s="192"/>
      <c r="Q38" s="162"/>
    </row>
    <row r="39" spans="1:17" ht="15" customHeight="1" thickBot="1" x14ac:dyDescent="0.4">
      <c r="A39" s="41"/>
      <c r="B39" s="269" t="s">
        <v>34</v>
      </c>
      <c r="C39" s="270">
        <f>'vie associative'!D43</f>
        <v>0</v>
      </c>
      <c r="D39" s="628">
        <f>'vie associative'!E43</f>
        <v>0</v>
      </c>
      <c r="E39" s="290">
        <f>'vie associative'!F43</f>
        <v>0</v>
      </c>
      <c r="F39" s="343">
        <f>'vie associative'!G43</f>
        <v>45.798270000000002</v>
      </c>
      <c r="G39" s="272">
        <f>'vie associative'!H43</f>
        <v>59.381</v>
      </c>
      <c r="H39" s="294">
        <f>'vie associative'!I43</f>
        <v>33.44</v>
      </c>
      <c r="I39" s="83"/>
      <c r="J39" s="90"/>
      <c r="K39" s="28"/>
      <c r="N39" s="205"/>
      <c r="O39" s="196"/>
      <c r="P39" s="192"/>
      <c r="Q39" s="162"/>
    </row>
    <row r="40" spans="1:17" ht="15" customHeight="1" thickTop="1" x14ac:dyDescent="0.35">
      <c r="A40" s="767" t="s">
        <v>47</v>
      </c>
      <c r="B40" s="768"/>
      <c r="C40" s="201">
        <f>SUM(C38:C39)</f>
        <v>30.2</v>
      </c>
      <c r="D40" s="619">
        <f>SUM(D38:D39)</f>
        <v>0.5</v>
      </c>
      <c r="E40" s="206">
        <f>SUM(E38:E39)</f>
        <v>5.6182299999999996</v>
      </c>
      <c r="F40" s="340">
        <f t="shared" ref="F40:H40" si="11">SUM(F38:F39)</f>
        <v>47.159510000000004</v>
      </c>
      <c r="G40" s="211">
        <f t="shared" si="11"/>
        <v>60.076999999999998</v>
      </c>
      <c r="H40" s="169">
        <f t="shared" si="11"/>
        <v>35.77834</v>
      </c>
      <c r="I40" s="83"/>
      <c r="J40" s="90"/>
      <c r="K40" s="775" t="s">
        <v>179</v>
      </c>
      <c r="M40" s="784">
        <f>L46-C46</f>
        <v>16.799999999999841</v>
      </c>
      <c r="N40" s="205"/>
      <c r="P40" s="192"/>
      <c r="Q40" s="162"/>
    </row>
    <row r="41" spans="1:17" ht="8.25" customHeight="1" x14ac:dyDescent="0.35">
      <c r="A41" s="41"/>
      <c r="B41" s="41"/>
      <c r="C41" s="199"/>
      <c r="E41" s="217"/>
      <c r="F41" s="196"/>
      <c r="G41" s="210"/>
      <c r="H41" s="167"/>
      <c r="I41" s="82"/>
      <c r="J41" s="80"/>
      <c r="K41" s="776"/>
      <c r="M41" s="785"/>
      <c r="N41" s="205"/>
      <c r="P41" s="192"/>
      <c r="Q41" s="162"/>
    </row>
    <row r="42" spans="1:17" ht="15" customHeight="1" thickBot="1" x14ac:dyDescent="0.4">
      <c r="A42" s="767" t="s">
        <v>49</v>
      </c>
      <c r="B42" s="768"/>
      <c r="C42" s="201">
        <f>'charges de structure'!C20</f>
        <v>36.5</v>
      </c>
      <c r="D42" s="625">
        <f>'charges de structure'!D20</f>
        <v>42</v>
      </c>
      <c r="E42" s="206">
        <f>'charges de structure'!E20</f>
        <v>48.482709999999997</v>
      </c>
      <c r="F42" s="340">
        <f>'charges de structure'!F20</f>
        <v>31.054459999999999</v>
      </c>
      <c r="G42" s="211">
        <f>'charges de structure'!G20</f>
        <v>27.704000000000001</v>
      </c>
      <c r="H42" s="169">
        <f>'charges de structure'!H20</f>
        <v>38.179600000000001</v>
      </c>
      <c r="I42" s="83"/>
      <c r="J42" s="90"/>
      <c r="K42" s="777"/>
      <c r="M42" s="786"/>
      <c r="N42" s="205"/>
      <c r="P42" s="192"/>
      <c r="Q42" s="162"/>
    </row>
    <row r="43" spans="1:17" ht="9" customHeight="1" thickTop="1" x14ac:dyDescent="0.35">
      <c r="A43" s="501"/>
      <c r="B43" s="501"/>
      <c r="C43" s="505"/>
      <c r="D43" s="629"/>
      <c r="E43" s="506"/>
      <c r="F43" s="502"/>
      <c r="G43" s="503"/>
      <c r="H43" s="504"/>
      <c r="I43" s="83"/>
      <c r="J43" s="90"/>
      <c r="K43" s="28"/>
      <c r="N43" s="205"/>
      <c r="O43" s="196"/>
      <c r="P43" s="192"/>
      <c r="Q43" s="162"/>
    </row>
    <row r="44" spans="1:17" ht="15" customHeight="1" x14ac:dyDescent="0.35">
      <c r="A44" s="767" t="s">
        <v>175</v>
      </c>
      <c r="B44" s="768"/>
      <c r="C44" s="762">
        <f>'Secteur commercial'!D26</f>
        <v>87.6</v>
      </c>
      <c r="D44" s="620">
        <f>'Secteur commercial'!E26</f>
        <v>87.999999999999986</v>
      </c>
      <c r="E44" s="620">
        <f>'Secteur commercial'!F26</f>
        <v>100.7244</v>
      </c>
      <c r="F44" s="477">
        <f>'Secteur commercial'!G26</f>
        <v>159.65145000000001</v>
      </c>
      <c r="G44" s="215">
        <f>'Secteur commercial'!H26</f>
        <v>63.270999999999994</v>
      </c>
      <c r="H44" s="504"/>
      <c r="I44" s="82"/>
      <c r="J44" s="80"/>
      <c r="K44" s="30"/>
      <c r="N44" s="205"/>
      <c r="O44" s="196"/>
      <c r="P44" s="192"/>
      <c r="Q44" s="162"/>
    </row>
    <row r="45" spans="1:17" ht="9" customHeight="1" x14ac:dyDescent="0.35">
      <c r="A45" s="41"/>
      <c r="B45" s="41"/>
      <c r="C45" s="199"/>
      <c r="E45" s="217"/>
      <c r="F45" s="196"/>
      <c r="G45" s="210"/>
      <c r="H45" s="167"/>
      <c r="I45" s="83"/>
      <c r="J45" s="90"/>
      <c r="K45" s="28"/>
      <c r="N45" s="205"/>
      <c r="O45" s="196"/>
      <c r="P45" s="192"/>
      <c r="Q45" s="162"/>
    </row>
    <row r="46" spans="1:17" ht="15" customHeight="1" x14ac:dyDescent="0.35">
      <c r="A46" s="773" t="s">
        <v>50</v>
      </c>
      <c r="B46" s="774"/>
      <c r="C46" s="122">
        <f>C6+C16+C22+C24+C25+C30+C36+C40+C42+C44</f>
        <v>787.70000000000016</v>
      </c>
      <c r="D46" s="630">
        <f>D6+D16+D22+D24+D25+D30+D36+D40+D42+D44</f>
        <v>884.09014999999999</v>
      </c>
      <c r="E46" s="207">
        <f>E6+E16+E22+E24+E25+E30+E36+E40+E42+E44</f>
        <v>1022.4349100000002</v>
      </c>
      <c r="F46" s="344">
        <f>F6+F16+F22+F24+F25+F30+F36+F40+F42+F44</f>
        <v>1540.24729</v>
      </c>
      <c r="G46" s="212">
        <f>G6+G16+G22+G24+G25+G30+G36+G40+G42+G44</f>
        <v>1225.7169999999999</v>
      </c>
      <c r="H46" s="155">
        <f>H6+H16+H22+H24+H25+H30+H36+H40+H42</f>
        <v>1173.8913499999999</v>
      </c>
      <c r="I46" s="82"/>
      <c r="J46" s="778" t="s">
        <v>51</v>
      </c>
      <c r="K46" s="779"/>
      <c r="L46" s="229">
        <f>L5+L10+L17+L21+L25+L30+L33+L35</f>
        <v>804.5</v>
      </c>
      <c r="M46" s="622">
        <f>M5+M10+M17+M21+M25+M30+M33+M35</f>
        <v>711.1</v>
      </c>
      <c r="N46" s="227">
        <f>N5+N10+N17+N21+N25+N30+N33+N35</f>
        <v>960.79417999999998</v>
      </c>
      <c r="O46" s="476">
        <f>O5+O10+O17+O21+O25+O30+O33+O35</f>
        <v>1469.872748</v>
      </c>
      <c r="P46" s="233">
        <f>P5+P10+P17+P21+P25+P30+P33+P35</f>
        <v>1282.9080000000001</v>
      </c>
      <c r="Q46" s="174">
        <f>Q5+Q10+Q17+Q21+Q25+Q30+Q33</f>
        <v>1287.8284300000003</v>
      </c>
    </row>
    <row r="47" spans="1:17" ht="15" customHeight="1" x14ac:dyDescent="0.35">
      <c r="A47" s="40"/>
      <c r="B47" s="39"/>
      <c r="C47" s="203"/>
      <c r="D47" s="631"/>
      <c r="E47" s="218"/>
      <c r="F47" s="198"/>
      <c r="G47" s="213"/>
      <c r="H47" s="170"/>
      <c r="I47" s="92"/>
      <c r="J47" s="31"/>
      <c r="K47" s="31"/>
      <c r="N47" s="205"/>
      <c r="O47" s="196"/>
      <c r="P47" s="192"/>
      <c r="Q47" s="162"/>
    </row>
    <row r="48" spans="1:17" ht="13.5" customHeight="1" x14ac:dyDescent="0.35">
      <c r="A48" s="765" t="s">
        <v>59</v>
      </c>
      <c r="B48" s="766"/>
      <c r="C48" s="202">
        <f t="shared" ref="C48:H48" si="12">L46-C46</f>
        <v>16.799999999999841</v>
      </c>
      <c r="D48" s="632">
        <f t="shared" si="12"/>
        <v>-172.99014999999997</v>
      </c>
      <c r="E48" s="209">
        <f t="shared" si="12"/>
        <v>-61.64073000000019</v>
      </c>
      <c r="F48" s="475">
        <f t="shared" si="12"/>
        <v>-70.374542000000019</v>
      </c>
      <c r="G48" s="324">
        <f t="shared" si="12"/>
        <v>57.191000000000258</v>
      </c>
      <c r="H48" s="171">
        <f t="shared" si="12"/>
        <v>113.93708000000038</v>
      </c>
      <c r="I48" s="92"/>
      <c r="J48" s="119"/>
      <c r="K48" s="119"/>
      <c r="L48" s="230"/>
      <c r="M48" s="623"/>
      <c r="N48" s="228"/>
      <c r="O48" s="226"/>
      <c r="P48" s="225"/>
      <c r="Q48" s="175"/>
    </row>
    <row r="49" spans="1:18" ht="15" customHeight="1" x14ac:dyDescent="0.35">
      <c r="A49" s="42"/>
      <c r="B49" s="2"/>
      <c r="C49" s="223"/>
      <c r="D49" s="631"/>
      <c r="E49" s="208"/>
      <c r="F49" s="198"/>
      <c r="G49" s="213"/>
      <c r="H49" s="170"/>
      <c r="I49" s="92"/>
      <c r="J49" s="119"/>
      <c r="K49" s="119"/>
      <c r="L49" s="230"/>
      <c r="M49" s="623"/>
      <c r="N49" s="228"/>
      <c r="O49" s="226"/>
      <c r="P49" s="225"/>
      <c r="Q49" s="175"/>
      <c r="R49" s="16"/>
    </row>
    <row r="50" spans="1:18" ht="9" customHeight="1" x14ac:dyDescent="0.35">
      <c r="A50" s="42"/>
      <c r="B50" s="2"/>
      <c r="C50" s="223"/>
      <c r="D50" s="631"/>
      <c r="E50" s="208"/>
      <c r="F50" s="198"/>
      <c r="G50" s="213"/>
      <c r="H50" s="170"/>
      <c r="I50" s="92"/>
      <c r="J50" s="119"/>
      <c r="K50" s="119"/>
      <c r="L50" s="230"/>
      <c r="M50" s="623"/>
      <c r="N50" s="228"/>
      <c r="O50" s="226"/>
      <c r="P50" s="225"/>
      <c r="Q50" s="175"/>
      <c r="R50" s="16"/>
    </row>
    <row r="51" spans="1:18" ht="15" customHeight="1" x14ac:dyDescent="0.35">
      <c r="B51"/>
      <c r="C51" s="199"/>
      <c r="G51" s="232"/>
    </row>
    <row r="52" spans="1:18" x14ac:dyDescent="0.35">
      <c r="B52"/>
      <c r="G52" s="232"/>
    </row>
  </sheetData>
  <mergeCells count="29">
    <mergeCell ref="A1:B1"/>
    <mergeCell ref="A6:B6"/>
    <mergeCell ref="A16:B16"/>
    <mergeCell ref="O17:O18"/>
    <mergeCell ref="J5:K5"/>
    <mergeCell ref="J17:K18"/>
    <mergeCell ref="A22:B22"/>
    <mergeCell ref="A24:B24"/>
    <mergeCell ref="Q17:Q18"/>
    <mergeCell ref="M40:M42"/>
    <mergeCell ref="P17:P18"/>
    <mergeCell ref="J21:K21"/>
    <mergeCell ref="L17:L18"/>
    <mergeCell ref="N17:N18"/>
    <mergeCell ref="M17:M18"/>
    <mergeCell ref="A48:B48"/>
    <mergeCell ref="A42:B42"/>
    <mergeCell ref="J25:K25"/>
    <mergeCell ref="J30:K30"/>
    <mergeCell ref="J33:K33"/>
    <mergeCell ref="A40:B40"/>
    <mergeCell ref="A25:B25"/>
    <mergeCell ref="A46:B46"/>
    <mergeCell ref="J35:K35"/>
    <mergeCell ref="K40:K42"/>
    <mergeCell ref="J46:K46"/>
    <mergeCell ref="A30:B30"/>
    <mergeCell ref="A36:B36"/>
    <mergeCell ref="A44:B44"/>
  </mergeCells>
  <phoneticPr fontId="6" type="noConversion"/>
  <printOptions horizontalCentered="1" verticalCentered="1"/>
  <pageMargins left="0.15748031496062992" right="0.15748031496062992" top="0.31496062992125984" bottom="0.31496062992125984" header="0.31496062992125984" footer="0.31496062992125984"/>
  <pageSetup paperSize="9" scale="80" orientation="landscape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52"/>
  <sheetViews>
    <sheetView workbookViewId="0">
      <selection activeCell="D9" sqref="D9"/>
    </sheetView>
  </sheetViews>
  <sheetFormatPr baseColWidth="10" defaultRowHeight="14.5" x14ac:dyDescent="0.35"/>
  <cols>
    <col min="1" max="1" width="4.54296875" customWidth="1"/>
    <col min="2" max="2" width="4.26953125" style="3" customWidth="1"/>
    <col min="3" max="3" width="30.54296875" style="3" customWidth="1"/>
    <col min="4" max="4" width="9.7265625" style="84" customWidth="1"/>
    <col min="5" max="5" width="9.7265625" style="647" customWidth="1"/>
    <col min="6" max="6" width="9.7265625" style="84" customWidth="1"/>
    <col min="7" max="7" width="9.26953125" style="470" customWidth="1"/>
    <col min="8" max="8" width="9.7265625" style="243" customWidth="1"/>
    <col min="9" max="9" width="9.7265625" style="150" customWidth="1"/>
    <col min="10" max="10" width="3.54296875" style="72" customWidth="1"/>
    <col min="11" max="11" width="22.54296875" style="72" customWidth="1"/>
    <col min="12" max="12" width="9.7265625" style="74" customWidth="1"/>
    <col min="13" max="13" width="11" style="610" customWidth="1"/>
    <col min="14" max="14" width="9.7265625" style="72" customWidth="1"/>
    <col min="15" max="15" width="9.1796875" style="470" customWidth="1"/>
    <col min="16" max="16" width="9.7265625" style="72" customWidth="1"/>
    <col min="17" max="17" width="9.7265625" style="166" customWidth="1"/>
    <col min="18" max="18" width="1.453125" customWidth="1"/>
  </cols>
  <sheetData>
    <row r="2" spans="1:19" ht="21" customHeight="1" thickBot="1" x14ac:dyDescent="0.4">
      <c r="A2" s="1"/>
      <c r="B2" s="805" t="s">
        <v>109</v>
      </c>
      <c r="C2" s="805"/>
      <c r="D2" s="96"/>
      <c r="E2" s="633"/>
      <c r="F2" s="96"/>
      <c r="G2" s="472"/>
      <c r="H2" s="236"/>
      <c r="I2" s="157"/>
      <c r="J2" s="96"/>
      <c r="K2" s="96"/>
      <c r="L2" s="97"/>
      <c r="M2" s="648"/>
      <c r="N2" s="96"/>
      <c r="O2" s="472"/>
      <c r="P2" s="96"/>
      <c r="Q2" s="160"/>
    </row>
    <row r="3" spans="1:19" ht="15" customHeight="1" thickTop="1" x14ac:dyDescent="0.35">
      <c r="A3" s="24"/>
      <c r="B3" s="56"/>
      <c r="C3" s="57"/>
      <c r="D3" s="111"/>
      <c r="E3" s="634"/>
      <c r="F3" s="95"/>
      <c r="G3" s="473"/>
      <c r="H3" s="237"/>
      <c r="I3" s="158"/>
      <c r="J3" s="95"/>
      <c r="K3" s="95"/>
      <c r="L3" s="113"/>
      <c r="M3" s="649"/>
      <c r="N3" s="95"/>
      <c r="O3" s="473"/>
      <c r="P3" s="111"/>
      <c r="Q3" s="161"/>
      <c r="R3" s="40"/>
      <c r="S3" s="40"/>
    </row>
    <row r="4" spans="1:19" ht="14.25" customHeight="1" x14ac:dyDescent="0.35">
      <c r="A4" s="24"/>
      <c r="B4" s="58"/>
      <c r="C4" s="809" t="s">
        <v>0</v>
      </c>
      <c r="D4" s="130" t="s">
        <v>17</v>
      </c>
      <c r="E4" s="608" t="s">
        <v>167</v>
      </c>
      <c r="F4" s="85" t="s">
        <v>17</v>
      </c>
      <c r="G4" s="533" t="s">
        <v>17</v>
      </c>
      <c r="H4" s="511" t="s">
        <v>17</v>
      </c>
      <c r="I4" s="409" t="s">
        <v>17</v>
      </c>
      <c r="J4" s="75"/>
      <c r="K4" s="799" t="s">
        <v>1</v>
      </c>
      <c r="L4" s="120" t="s">
        <v>17</v>
      </c>
      <c r="M4" s="608" t="s">
        <v>167</v>
      </c>
      <c r="N4" s="85" t="s">
        <v>17</v>
      </c>
      <c r="O4" s="533" t="s">
        <v>17</v>
      </c>
      <c r="P4" s="511" t="s">
        <v>17</v>
      </c>
      <c r="Q4" s="409" t="s">
        <v>17</v>
      </c>
      <c r="R4" s="41"/>
      <c r="S4" s="41"/>
    </row>
    <row r="5" spans="1:19" s="2" customFormat="1" x14ac:dyDescent="0.35">
      <c r="A5" s="59"/>
      <c r="B5" s="5"/>
      <c r="C5" s="800"/>
      <c r="D5" s="131" t="s">
        <v>176</v>
      </c>
      <c r="E5" s="609" t="s">
        <v>176</v>
      </c>
      <c r="F5" s="88" t="s">
        <v>168</v>
      </c>
      <c r="G5" s="534" t="s">
        <v>159</v>
      </c>
      <c r="H5" s="512" t="s">
        <v>138</v>
      </c>
      <c r="I5" s="410" t="s">
        <v>125</v>
      </c>
      <c r="J5" s="76"/>
      <c r="K5" s="800"/>
      <c r="L5" s="121" t="s">
        <v>176</v>
      </c>
      <c r="M5" s="609" t="s">
        <v>176</v>
      </c>
      <c r="N5" s="88" t="s">
        <v>168</v>
      </c>
      <c r="O5" s="534" t="s">
        <v>159</v>
      </c>
      <c r="P5" s="512" t="s">
        <v>138</v>
      </c>
      <c r="Q5" s="410" t="s">
        <v>125</v>
      </c>
      <c r="R5" s="39"/>
      <c r="S5" s="39"/>
    </row>
    <row r="6" spans="1:19" ht="9" customHeight="1" x14ac:dyDescent="0.35">
      <c r="A6" s="24"/>
      <c r="B6" s="60"/>
      <c r="C6" s="60"/>
      <c r="D6" s="132"/>
      <c r="E6" s="635"/>
      <c r="F6" s="26"/>
      <c r="G6" s="112"/>
      <c r="H6" s="238"/>
      <c r="I6" s="417"/>
      <c r="J6" s="62"/>
      <c r="K6" s="28"/>
      <c r="L6" s="28"/>
      <c r="M6" s="650"/>
      <c r="N6" s="9"/>
      <c r="O6" s="114"/>
      <c r="P6" s="192"/>
      <c r="Q6" s="411"/>
      <c r="R6" s="41"/>
      <c r="S6" s="41"/>
    </row>
    <row r="7" spans="1:19" x14ac:dyDescent="0.35">
      <c r="A7" s="61"/>
      <c r="B7" s="60"/>
      <c r="C7" s="428" t="s">
        <v>2</v>
      </c>
      <c r="D7" s="430">
        <v>1.9</v>
      </c>
      <c r="E7" s="636">
        <v>3</v>
      </c>
      <c r="F7" s="431">
        <v>6.1555299999999997</v>
      </c>
      <c r="G7" s="599">
        <v>5.4129199999999997</v>
      </c>
      <c r="H7" s="514">
        <v>10.978</v>
      </c>
      <c r="I7" s="429">
        <v>7.9939600000000004</v>
      </c>
      <c r="J7" s="62"/>
      <c r="K7" s="29" t="s">
        <v>3</v>
      </c>
      <c r="L7" s="323">
        <v>331.8</v>
      </c>
      <c r="M7" s="651">
        <v>300</v>
      </c>
      <c r="N7" s="118">
        <v>413.07900000000001</v>
      </c>
      <c r="O7" s="561">
        <v>401.279</v>
      </c>
      <c r="P7" s="193">
        <v>407.11</v>
      </c>
      <c r="Q7" s="412">
        <v>409.64</v>
      </c>
      <c r="R7" s="41"/>
      <c r="S7" s="41"/>
    </row>
    <row r="8" spans="1:19" x14ac:dyDescent="0.35">
      <c r="A8" s="61"/>
      <c r="B8" s="60"/>
      <c r="C8" s="432" t="s">
        <v>69</v>
      </c>
      <c r="D8" s="435">
        <v>1.6</v>
      </c>
      <c r="E8" s="637">
        <v>3</v>
      </c>
      <c r="F8" s="436">
        <v>6.3363100000000001</v>
      </c>
      <c r="G8" s="568">
        <v>9.3810500000000001</v>
      </c>
      <c r="H8" s="462">
        <v>10.122</v>
      </c>
      <c r="I8" s="434">
        <v>4.6533800000000003</v>
      </c>
      <c r="J8" s="62"/>
      <c r="K8" s="28"/>
      <c r="L8" s="139"/>
      <c r="M8" s="650"/>
      <c r="N8" s="9"/>
      <c r="O8" s="562"/>
      <c r="P8" s="520"/>
      <c r="Q8" s="411"/>
      <c r="R8" s="41"/>
      <c r="S8" s="41"/>
    </row>
    <row r="9" spans="1:19" x14ac:dyDescent="0.35">
      <c r="A9" s="61"/>
      <c r="B9" s="60"/>
      <c r="C9" s="432" t="s">
        <v>62</v>
      </c>
      <c r="D9" s="435"/>
      <c r="E9" s="637"/>
      <c r="F9" s="436">
        <v>0.33610000000000001</v>
      </c>
      <c r="G9" s="568"/>
      <c r="H9" s="462"/>
      <c r="I9" s="434">
        <v>0</v>
      </c>
      <c r="J9" s="62"/>
      <c r="K9" s="28"/>
      <c r="L9" s="139"/>
      <c r="M9" s="650"/>
      <c r="N9" s="9"/>
      <c r="O9" s="562"/>
      <c r="P9" s="520"/>
      <c r="Q9" s="411"/>
      <c r="R9" s="41"/>
      <c r="S9" s="41"/>
    </row>
    <row r="10" spans="1:19" x14ac:dyDescent="0.35">
      <c r="A10" s="61"/>
      <c r="B10" s="60"/>
      <c r="C10" s="432" t="s">
        <v>4</v>
      </c>
      <c r="D10" s="435">
        <v>2.6</v>
      </c>
      <c r="E10" s="637">
        <v>8</v>
      </c>
      <c r="F10" s="436">
        <v>17.512630000000001</v>
      </c>
      <c r="G10" s="568">
        <v>15.87163</v>
      </c>
      <c r="H10" s="462">
        <v>13.858000000000001</v>
      </c>
      <c r="I10" s="434">
        <v>10.66084</v>
      </c>
      <c r="J10" s="62"/>
      <c r="K10" s="29" t="s">
        <v>5</v>
      </c>
      <c r="L10" s="323">
        <v>29.7</v>
      </c>
      <c r="M10" s="651">
        <v>30.2</v>
      </c>
      <c r="N10" s="118">
        <v>30.233000000000001</v>
      </c>
      <c r="O10" s="561">
        <v>30.463000000000001</v>
      </c>
      <c r="P10" s="193">
        <v>31.013999999999999</v>
      </c>
      <c r="Q10" s="412">
        <v>31.315999999999999</v>
      </c>
      <c r="R10" s="41"/>
      <c r="S10" s="41"/>
    </row>
    <row r="11" spans="1:19" x14ac:dyDescent="0.35">
      <c r="A11" s="61"/>
      <c r="B11" s="60"/>
      <c r="C11" s="432" t="s">
        <v>6</v>
      </c>
      <c r="D11" s="435">
        <v>1.9</v>
      </c>
      <c r="E11" s="637">
        <v>1.2</v>
      </c>
      <c r="F11" s="436">
        <v>1.23377</v>
      </c>
      <c r="G11" s="568">
        <v>1.3329200000000001</v>
      </c>
      <c r="H11" s="462">
        <v>1.0169999999999999</v>
      </c>
      <c r="I11" s="434">
        <v>2.28206</v>
      </c>
      <c r="J11" s="62"/>
      <c r="K11" s="28"/>
      <c r="L11" s="139"/>
      <c r="M11" s="652"/>
      <c r="N11" s="9"/>
      <c r="O11" s="563"/>
      <c r="P11" s="520"/>
      <c r="Q11" s="411"/>
      <c r="R11" s="41"/>
      <c r="S11" s="41"/>
    </row>
    <row r="12" spans="1:19" x14ac:dyDescent="0.35">
      <c r="A12" s="61"/>
      <c r="B12" s="60"/>
      <c r="C12" s="437" t="s">
        <v>7</v>
      </c>
      <c r="D12" s="440"/>
      <c r="E12" s="638">
        <v>1.21E-2</v>
      </c>
      <c r="F12" s="441"/>
      <c r="G12" s="569">
        <v>1.21E-2</v>
      </c>
      <c r="H12" s="529">
        <v>0.38900000000000001</v>
      </c>
      <c r="I12" s="439">
        <v>0.22650000000000001</v>
      </c>
      <c r="J12" s="62"/>
      <c r="K12" s="29" t="s">
        <v>8</v>
      </c>
      <c r="L12" s="323">
        <v>4.3</v>
      </c>
      <c r="M12" s="651">
        <v>4.8</v>
      </c>
      <c r="N12" s="118">
        <v>4.78</v>
      </c>
      <c r="O12" s="561">
        <v>5.18</v>
      </c>
      <c r="P12" s="193">
        <v>5.26</v>
      </c>
      <c r="Q12" s="412">
        <v>5.78</v>
      </c>
      <c r="R12" s="41"/>
      <c r="S12" s="41"/>
    </row>
    <row r="13" spans="1:19" s="2" customFormat="1" x14ac:dyDescent="0.35">
      <c r="A13" s="63"/>
      <c r="B13" s="442" t="s">
        <v>9</v>
      </c>
      <c r="C13" s="442"/>
      <c r="D13" s="445">
        <f>SUM(D7:D12)</f>
        <v>8</v>
      </c>
      <c r="E13" s="639">
        <f>SUM(E7:E12)</f>
        <v>15.2121</v>
      </c>
      <c r="F13" s="446">
        <f>SUM(F7:F12)</f>
        <v>31.574339999999999</v>
      </c>
      <c r="G13" s="570">
        <f t="shared" ref="G13:I13" si="0">SUM(G7:G12)</f>
        <v>32.010619999999996</v>
      </c>
      <c r="H13" s="443">
        <f t="shared" si="0"/>
        <v>36.364000000000004</v>
      </c>
      <c r="I13" s="444">
        <f t="shared" si="0"/>
        <v>25.816740000000003</v>
      </c>
      <c r="J13" s="64"/>
      <c r="K13" s="77"/>
      <c r="L13" s="138"/>
      <c r="M13" s="644"/>
      <c r="N13" s="78"/>
      <c r="O13" s="564"/>
      <c r="P13" s="424"/>
      <c r="Q13" s="413"/>
      <c r="R13" s="39"/>
      <c r="S13" s="39"/>
    </row>
    <row r="14" spans="1:19" ht="10.5" customHeight="1" x14ac:dyDescent="0.35">
      <c r="A14" s="61"/>
      <c r="B14" s="60"/>
      <c r="C14" s="60"/>
      <c r="D14" s="328"/>
      <c r="E14" s="635"/>
      <c r="F14" s="26"/>
      <c r="G14" s="571"/>
      <c r="H14" s="238"/>
      <c r="I14" s="417"/>
      <c r="J14" s="62"/>
      <c r="K14" s="28"/>
      <c r="L14" s="139"/>
      <c r="M14" s="650"/>
      <c r="N14" s="9"/>
      <c r="O14" s="562"/>
      <c r="P14" s="192"/>
      <c r="Q14" s="411"/>
      <c r="R14" s="41"/>
      <c r="S14" s="41"/>
    </row>
    <row r="15" spans="1:19" x14ac:dyDescent="0.35">
      <c r="A15" s="61"/>
      <c r="B15" s="60"/>
      <c r="C15" s="428" t="s">
        <v>12</v>
      </c>
      <c r="D15" s="430"/>
      <c r="E15" s="636"/>
      <c r="F15" s="431"/>
      <c r="G15" s="599">
        <v>0.41033999999999998</v>
      </c>
      <c r="H15" s="514">
        <v>0.875</v>
      </c>
      <c r="I15" s="429">
        <v>0.50692000000000004</v>
      </c>
      <c r="J15" s="6"/>
      <c r="K15" s="30"/>
      <c r="L15" s="139"/>
      <c r="M15" s="650"/>
      <c r="N15" s="9"/>
      <c r="O15" s="562"/>
      <c r="P15" s="192"/>
      <c r="Q15" s="411"/>
      <c r="R15" s="41"/>
      <c r="S15" s="41"/>
    </row>
    <row r="16" spans="1:19" x14ac:dyDescent="0.35">
      <c r="A16" s="61"/>
      <c r="B16" s="60"/>
      <c r="C16" s="432" t="s">
        <v>110</v>
      </c>
      <c r="D16" s="435">
        <v>0.2</v>
      </c>
      <c r="E16" s="637"/>
      <c r="F16" s="436">
        <v>2.5358100000000001</v>
      </c>
      <c r="G16" s="568">
        <v>4.1493000000000002</v>
      </c>
      <c r="H16" s="462">
        <v>3.4209999999999998</v>
      </c>
      <c r="I16" s="434">
        <v>3.3470399999999998</v>
      </c>
      <c r="J16" s="6"/>
      <c r="K16" s="30"/>
      <c r="L16" s="139"/>
      <c r="M16" s="650"/>
      <c r="N16" s="9"/>
      <c r="O16" s="562"/>
      <c r="P16" s="192"/>
      <c r="Q16" s="411"/>
      <c r="R16" s="41"/>
      <c r="S16" s="41"/>
    </row>
    <row r="17" spans="1:19" x14ac:dyDescent="0.35">
      <c r="A17" s="61"/>
      <c r="B17" s="60"/>
      <c r="C17" s="447" t="s">
        <v>126</v>
      </c>
      <c r="D17" s="440"/>
      <c r="E17" s="638"/>
      <c r="F17" s="441">
        <v>0.60938000000000003</v>
      </c>
      <c r="G17" s="569">
        <v>2.1509200000000002</v>
      </c>
      <c r="H17" s="529">
        <v>1.591</v>
      </c>
      <c r="I17" s="439">
        <v>1.7261599999999999</v>
      </c>
      <c r="J17" s="6"/>
      <c r="K17" s="30"/>
      <c r="L17" s="138"/>
      <c r="M17" s="644"/>
      <c r="N17" s="78"/>
      <c r="O17" s="564"/>
      <c r="P17" s="192"/>
      <c r="Q17" s="411"/>
      <c r="R17" s="41"/>
      <c r="S17" s="41"/>
    </row>
    <row r="18" spans="1:19" s="2" customFormat="1" x14ac:dyDescent="0.35">
      <c r="A18" s="63"/>
      <c r="B18" s="442" t="s">
        <v>13</v>
      </c>
      <c r="C18" s="442"/>
      <c r="D18" s="445">
        <f>D15+D16</f>
        <v>0.2</v>
      </c>
      <c r="E18" s="639">
        <f>SUM(E15:E17)</f>
        <v>0</v>
      </c>
      <c r="F18" s="639">
        <f>SUM(F15:F17)</f>
        <v>3.1451900000000004</v>
      </c>
      <c r="G18" s="570">
        <f>SUM(G15:G17)</f>
        <v>6.7105600000000001</v>
      </c>
      <c r="H18" s="443">
        <f>SUM(H15:H17)</f>
        <v>5.8869999999999996</v>
      </c>
      <c r="I18" s="444">
        <f>SUM(I15:I17)</f>
        <v>5.58012</v>
      </c>
      <c r="J18" s="7"/>
      <c r="K18" s="43"/>
      <c r="L18" s="139"/>
      <c r="M18" s="650"/>
      <c r="N18" s="9"/>
      <c r="O18" s="562"/>
      <c r="P18" s="424"/>
      <c r="Q18" s="413"/>
      <c r="R18" s="39"/>
      <c r="S18" s="39"/>
    </row>
    <row r="19" spans="1:19" ht="10.5" customHeight="1" x14ac:dyDescent="0.35">
      <c r="A19" s="61"/>
      <c r="B19" s="60"/>
      <c r="C19" s="60"/>
      <c r="D19" s="328"/>
      <c r="E19" s="635"/>
      <c r="F19" s="26"/>
      <c r="G19" s="571"/>
      <c r="H19" s="238"/>
      <c r="I19" s="417"/>
      <c r="J19" s="6"/>
      <c r="K19" s="30"/>
      <c r="L19" s="139"/>
      <c r="M19" s="650"/>
      <c r="N19" s="9"/>
      <c r="O19" s="562"/>
      <c r="P19" s="192"/>
      <c r="Q19" s="411"/>
      <c r="R19" s="41"/>
      <c r="S19" s="41"/>
    </row>
    <row r="20" spans="1:19" x14ac:dyDescent="0.35">
      <c r="A20" s="61"/>
      <c r="B20" s="60"/>
      <c r="C20" s="448" t="s">
        <v>130</v>
      </c>
      <c r="D20" s="430">
        <v>0.4</v>
      </c>
      <c r="E20" s="636"/>
      <c r="F20" s="431">
        <v>0.3453</v>
      </c>
      <c r="G20" s="599">
        <v>0.45984999999999998</v>
      </c>
      <c r="H20" s="514">
        <v>0.4</v>
      </c>
      <c r="I20" s="429">
        <v>0.12590999999999999</v>
      </c>
      <c r="J20" s="6"/>
      <c r="K20" s="30"/>
      <c r="L20" s="139"/>
      <c r="M20" s="650"/>
      <c r="N20" s="9"/>
      <c r="O20" s="562"/>
      <c r="P20" s="192"/>
      <c r="Q20" s="411"/>
      <c r="R20" s="41"/>
      <c r="S20" s="41"/>
    </row>
    <row r="21" spans="1:19" x14ac:dyDescent="0.35">
      <c r="A21" s="61"/>
      <c r="B21" s="60"/>
      <c r="C21" s="449" t="s">
        <v>129</v>
      </c>
      <c r="D21" s="435"/>
      <c r="E21" s="637"/>
      <c r="F21" s="436"/>
      <c r="G21" s="568"/>
      <c r="H21" s="433"/>
      <c r="I21" s="434"/>
      <c r="J21" s="6"/>
      <c r="K21" s="30"/>
      <c r="L21" s="329"/>
      <c r="M21" s="653"/>
      <c r="N21" s="9"/>
      <c r="O21" s="565"/>
      <c r="P21" s="192"/>
      <c r="Q21" s="411"/>
      <c r="R21" s="41"/>
      <c r="S21" s="41"/>
    </row>
    <row r="22" spans="1:19" x14ac:dyDescent="0.35">
      <c r="A22" s="61"/>
      <c r="B22" s="60"/>
      <c r="C22" s="449" t="s">
        <v>140</v>
      </c>
      <c r="D22" s="435"/>
      <c r="E22" s="637"/>
      <c r="F22" s="436"/>
      <c r="G22" s="568"/>
      <c r="H22" s="433"/>
      <c r="I22" s="434"/>
      <c r="J22" s="6"/>
      <c r="K22" s="79"/>
      <c r="L22" s="139"/>
      <c r="M22" s="650"/>
      <c r="N22" s="9"/>
      <c r="O22" s="562"/>
      <c r="P22" s="425"/>
      <c r="Q22" s="414"/>
      <c r="R22" s="41"/>
      <c r="S22" s="41"/>
    </row>
    <row r="23" spans="1:19" x14ac:dyDescent="0.35">
      <c r="A23" s="61"/>
      <c r="B23" s="60"/>
      <c r="C23" s="432" t="s">
        <v>14</v>
      </c>
      <c r="D23" s="435">
        <v>0.2</v>
      </c>
      <c r="E23" s="637">
        <v>0.5</v>
      </c>
      <c r="F23" s="436">
        <v>0.2838</v>
      </c>
      <c r="G23" s="568">
        <v>0.52747999999999995</v>
      </c>
      <c r="H23" s="462">
        <v>3.613</v>
      </c>
      <c r="I23" s="434">
        <v>2.26003</v>
      </c>
      <c r="J23" s="6"/>
      <c r="K23" s="30"/>
      <c r="L23" s="139"/>
      <c r="M23" s="650"/>
      <c r="N23" s="9"/>
      <c r="O23" s="562"/>
      <c r="P23" s="192"/>
      <c r="Q23" s="411"/>
      <c r="R23" s="41"/>
      <c r="S23" s="41"/>
    </row>
    <row r="24" spans="1:19" x14ac:dyDescent="0.35">
      <c r="A24" s="61"/>
      <c r="B24" s="60"/>
      <c r="C24" s="432" t="s">
        <v>68</v>
      </c>
      <c r="D24" s="435"/>
      <c r="E24" s="637"/>
      <c r="F24" s="436"/>
      <c r="G24" s="568"/>
      <c r="H24" s="462">
        <v>0.9</v>
      </c>
      <c r="I24" s="434"/>
      <c r="J24" s="6"/>
      <c r="K24" s="30"/>
      <c r="L24" s="139"/>
      <c r="M24" s="650"/>
      <c r="N24" s="9"/>
      <c r="O24" s="562"/>
      <c r="P24" s="192"/>
      <c r="Q24" s="411"/>
      <c r="R24" s="41"/>
      <c r="S24" s="41"/>
    </row>
    <row r="25" spans="1:19" x14ac:dyDescent="0.35">
      <c r="A25" s="61"/>
      <c r="B25" s="60"/>
      <c r="C25" s="432" t="s">
        <v>91</v>
      </c>
      <c r="D25" s="435">
        <v>1.4</v>
      </c>
      <c r="E25" s="637"/>
      <c r="F25" s="436">
        <v>1.8148</v>
      </c>
      <c r="G25" s="568">
        <v>1.27118</v>
      </c>
      <c r="H25" s="462">
        <v>2.16</v>
      </c>
      <c r="I25" s="434">
        <v>0.35694999999999999</v>
      </c>
      <c r="J25" s="6"/>
      <c r="K25" s="30"/>
      <c r="L25" s="139"/>
      <c r="M25" s="650"/>
      <c r="N25" s="9"/>
      <c r="O25" s="562"/>
      <c r="P25" s="192"/>
      <c r="Q25" s="411"/>
      <c r="R25" s="41"/>
      <c r="S25" s="41"/>
    </row>
    <row r="26" spans="1:19" x14ac:dyDescent="0.35">
      <c r="A26" s="61"/>
      <c r="B26" s="60"/>
      <c r="C26" s="449" t="s">
        <v>131</v>
      </c>
      <c r="D26" s="435"/>
      <c r="E26" s="637"/>
      <c r="F26" s="436"/>
      <c r="G26" s="568"/>
      <c r="H26" s="433"/>
      <c r="I26" s="434"/>
      <c r="J26" s="6"/>
      <c r="K26" s="30"/>
      <c r="L26" s="139"/>
      <c r="M26" s="650"/>
      <c r="N26" s="9"/>
      <c r="O26" s="562"/>
      <c r="P26" s="192"/>
      <c r="Q26" s="411"/>
      <c r="R26" s="41"/>
      <c r="S26" s="41"/>
    </row>
    <row r="27" spans="1:19" x14ac:dyDescent="0.35">
      <c r="A27" s="61"/>
      <c r="B27" s="60"/>
      <c r="C27" s="432" t="s">
        <v>89</v>
      </c>
      <c r="D27" s="435"/>
      <c r="E27" s="637"/>
      <c r="F27" s="436"/>
      <c r="G27" s="568">
        <v>5.0200000000000002E-2</v>
      </c>
      <c r="H27" s="462">
        <v>0.03</v>
      </c>
      <c r="I27" s="434"/>
      <c r="J27" s="6"/>
      <c r="K27" s="30"/>
      <c r="L27" s="139"/>
      <c r="M27" s="650"/>
      <c r="N27" s="9"/>
      <c r="O27" s="562"/>
      <c r="P27" s="192"/>
      <c r="Q27" s="411"/>
      <c r="R27" s="41"/>
      <c r="S27" s="41"/>
    </row>
    <row r="28" spans="1:19" x14ac:dyDescent="0.35">
      <c r="A28" s="61"/>
      <c r="B28" s="60"/>
      <c r="C28" s="432" t="s">
        <v>90</v>
      </c>
      <c r="D28" s="435"/>
      <c r="E28" s="637"/>
      <c r="F28" s="436"/>
      <c r="G28" s="568"/>
      <c r="H28" s="462"/>
      <c r="I28" s="434"/>
      <c r="J28" s="6"/>
      <c r="K28" s="30"/>
      <c r="L28" s="139"/>
      <c r="M28" s="650"/>
      <c r="N28" s="9"/>
      <c r="O28" s="562"/>
      <c r="P28" s="192"/>
      <c r="Q28" s="411"/>
      <c r="R28" s="41"/>
      <c r="S28" s="41"/>
    </row>
    <row r="29" spans="1:19" x14ac:dyDescent="0.35">
      <c r="A29" s="61"/>
      <c r="B29" s="60"/>
      <c r="C29" s="450" t="s">
        <v>132</v>
      </c>
      <c r="D29" s="440"/>
      <c r="E29" s="638"/>
      <c r="F29" s="441"/>
      <c r="G29" s="569"/>
      <c r="H29" s="438"/>
      <c r="I29" s="439"/>
      <c r="J29" s="6"/>
      <c r="K29" s="30"/>
      <c r="L29" s="139"/>
      <c r="M29" s="650"/>
      <c r="N29" s="9"/>
      <c r="O29" s="562"/>
      <c r="P29" s="192"/>
      <c r="Q29" s="411"/>
      <c r="R29" s="41"/>
      <c r="S29" s="41"/>
    </row>
    <row r="30" spans="1:19" x14ac:dyDescent="0.35">
      <c r="A30" s="59"/>
      <c r="B30" s="442" t="s">
        <v>15</v>
      </c>
      <c r="C30" s="442"/>
      <c r="D30" s="445">
        <f>SUM(D20:D29)</f>
        <v>2</v>
      </c>
      <c r="E30" s="639">
        <f>SUM(E20:E29)</f>
        <v>0.5</v>
      </c>
      <c r="F30" s="446">
        <f>SUM(F20:F29)</f>
        <v>2.4439000000000002</v>
      </c>
      <c r="G30" s="570">
        <f t="shared" ref="G30:I30" si="1">SUM(G20:G29)</f>
        <v>2.3087099999999996</v>
      </c>
      <c r="H30" s="443">
        <f t="shared" si="1"/>
        <v>7.1030000000000006</v>
      </c>
      <c r="I30" s="444">
        <f t="shared" si="1"/>
        <v>2.7428900000000001</v>
      </c>
      <c r="J30" s="6"/>
      <c r="K30" s="30"/>
      <c r="L30" s="139"/>
      <c r="M30" s="650"/>
      <c r="N30" s="9"/>
      <c r="O30" s="562"/>
      <c r="P30" s="192"/>
      <c r="Q30" s="411"/>
      <c r="R30" s="41"/>
      <c r="S30" s="41"/>
    </row>
    <row r="31" spans="1:19" s="2" customFormat="1" ht="10.5" customHeight="1" x14ac:dyDescent="0.35">
      <c r="A31" s="24"/>
      <c r="B31" s="60"/>
      <c r="C31" s="60"/>
      <c r="D31" s="328"/>
      <c r="E31" s="635"/>
      <c r="F31" s="26"/>
      <c r="G31" s="571"/>
      <c r="H31" s="238"/>
      <c r="I31" s="417"/>
      <c r="J31" s="7"/>
      <c r="K31" s="43"/>
      <c r="L31" s="138"/>
      <c r="M31" s="644"/>
      <c r="N31" s="78"/>
      <c r="O31" s="564"/>
      <c r="P31" s="424"/>
      <c r="Q31" s="413"/>
      <c r="R31" s="39"/>
      <c r="S31" s="39"/>
    </row>
    <row r="32" spans="1:19" ht="15" customHeight="1" x14ac:dyDescent="0.35">
      <c r="A32" s="59"/>
      <c r="B32" s="806" t="s">
        <v>119</v>
      </c>
      <c r="C32" s="807"/>
      <c r="D32" s="133">
        <f>D30+D18+D13</f>
        <v>10.199999999999999</v>
      </c>
      <c r="E32" s="640">
        <f>E13+E18+E30</f>
        <v>15.7121</v>
      </c>
      <c r="F32" s="109">
        <f>F30+F18+F13</f>
        <v>37.163429999999998</v>
      </c>
      <c r="G32" s="606">
        <f>G13+G18+G30</f>
        <v>41.029889999999995</v>
      </c>
      <c r="H32" s="239">
        <f>H30+H18+H13</f>
        <v>49.354000000000006</v>
      </c>
      <c r="I32" s="418">
        <f>I30+I18+I13</f>
        <v>34.139750000000006</v>
      </c>
      <c r="J32" s="6"/>
      <c r="K32" s="30"/>
      <c r="L32" s="139"/>
      <c r="M32" s="650"/>
      <c r="N32" s="9"/>
      <c r="O32" s="562"/>
      <c r="P32" s="192"/>
      <c r="Q32" s="411"/>
      <c r="R32" s="41"/>
      <c r="S32" s="41"/>
    </row>
    <row r="33" spans="1:19" s="2" customFormat="1" x14ac:dyDescent="0.35">
      <c r="A33" s="24"/>
      <c r="B33" s="65"/>
      <c r="C33" s="66"/>
      <c r="D33" s="328"/>
      <c r="E33" s="635"/>
      <c r="F33" s="26"/>
      <c r="G33" s="571"/>
      <c r="H33" s="238"/>
      <c r="I33" s="417"/>
      <c r="J33" s="7"/>
      <c r="K33" s="322" t="s">
        <v>11</v>
      </c>
      <c r="L33" s="330">
        <v>1</v>
      </c>
      <c r="M33" s="654">
        <v>1.1000000000000001</v>
      </c>
      <c r="N33" s="331">
        <v>1.0811500000000001</v>
      </c>
      <c r="O33" s="548">
        <v>1.2852600000000001</v>
      </c>
      <c r="P33" s="193">
        <v>5.8449999999999998</v>
      </c>
      <c r="Q33" s="412">
        <v>15.97475</v>
      </c>
      <c r="R33" s="39"/>
      <c r="S33" s="39"/>
    </row>
    <row r="34" spans="1:19" x14ac:dyDescent="0.35">
      <c r="A34" s="801"/>
      <c r="B34" s="451"/>
      <c r="C34" s="452" t="s">
        <v>116</v>
      </c>
      <c r="D34" s="454">
        <v>5</v>
      </c>
      <c r="E34" s="641"/>
      <c r="F34" s="455">
        <v>6.4150200000000002</v>
      </c>
      <c r="G34" s="600">
        <v>7.5765200000000004</v>
      </c>
      <c r="H34" s="530">
        <v>12.638</v>
      </c>
      <c r="I34" s="453">
        <v>10.108269999999999</v>
      </c>
      <c r="J34" s="6"/>
      <c r="K34" s="30"/>
      <c r="L34" s="139"/>
      <c r="M34" s="650"/>
      <c r="N34" s="9"/>
      <c r="O34" s="562"/>
      <c r="P34" s="520"/>
      <c r="Q34" s="411"/>
      <c r="R34" s="41"/>
      <c r="S34" s="41"/>
    </row>
    <row r="35" spans="1:19" x14ac:dyDescent="0.35">
      <c r="A35" s="802"/>
      <c r="B35" s="451"/>
      <c r="C35" s="456" t="s">
        <v>117</v>
      </c>
      <c r="D35" s="458"/>
      <c r="E35" s="642"/>
      <c r="F35" s="459"/>
      <c r="G35" s="572"/>
      <c r="H35" s="531">
        <v>0.34399999999999997</v>
      </c>
      <c r="I35" s="457">
        <v>0.64319999999999999</v>
      </c>
      <c r="J35" s="6"/>
      <c r="K35" s="30"/>
      <c r="L35" s="139"/>
      <c r="M35" s="650"/>
      <c r="N35" s="9"/>
      <c r="O35" s="562"/>
      <c r="P35" s="520"/>
      <c r="Q35" s="411"/>
      <c r="R35" s="41"/>
      <c r="S35" s="41"/>
    </row>
    <row r="36" spans="1:19" ht="15.75" customHeight="1" x14ac:dyDescent="0.35">
      <c r="A36" s="802"/>
      <c r="B36" s="460"/>
      <c r="C36" s="461" t="s">
        <v>139</v>
      </c>
      <c r="D36" s="458">
        <v>9.4</v>
      </c>
      <c r="E36" s="642"/>
      <c r="F36" s="459">
        <v>54.973480000000002</v>
      </c>
      <c r="G36" s="572">
        <v>53.197749999999999</v>
      </c>
      <c r="H36" s="531">
        <v>44.378</v>
      </c>
      <c r="I36" s="808">
        <v>7.4360999999999997</v>
      </c>
      <c r="J36" s="6"/>
      <c r="K36" s="30"/>
      <c r="L36" s="139"/>
      <c r="M36" s="650"/>
      <c r="N36" s="9"/>
      <c r="O36" s="562"/>
      <c r="P36" s="520"/>
      <c r="Q36" s="411"/>
      <c r="R36" s="41"/>
      <c r="S36" s="41"/>
    </row>
    <row r="37" spans="1:19" ht="15.75" customHeight="1" x14ac:dyDescent="0.35">
      <c r="A37" s="802"/>
      <c r="B37" s="460"/>
      <c r="C37" s="461" t="s">
        <v>133</v>
      </c>
      <c r="D37" s="458"/>
      <c r="E37" s="642"/>
      <c r="F37" s="459"/>
      <c r="G37" s="572"/>
      <c r="H37" s="531"/>
      <c r="I37" s="808"/>
      <c r="J37" s="6"/>
      <c r="K37" s="30"/>
      <c r="L37" s="139"/>
      <c r="M37" s="650"/>
      <c r="N37" s="9"/>
      <c r="O37" s="562"/>
      <c r="P37" s="520"/>
      <c r="Q37" s="411"/>
      <c r="R37" s="41"/>
      <c r="S37" s="41"/>
    </row>
    <row r="38" spans="1:19" ht="15.75" customHeight="1" x14ac:dyDescent="0.35">
      <c r="A38" s="802"/>
      <c r="B38" s="451"/>
      <c r="C38" s="456" t="s">
        <v>113</v>
      </c>
      <c r="D38" s="458"/>
      <c r="E38" s="642"/>
      <c r="F38" s="459"/>
      <c r="G38" s="572"/>
      <c r="H38" s="531"/>
      <c r="I38" s="457"/>
      <c r="J38" s="6"/>
      <c r="K38" s="30"/>
      <c r="L38" s="139"/>
      <c r="M38" s="650"/>
      <c r="N38" s="9"/>
      <c r="O38" s="562"/>
      <c r="P38" s="520"/>
      <c r="Q38" s="411"/>
      <c r="R38" s="41"/>
      <c r="S38" s="41"/>
    </row>
    <row r="39" spans="1:19" ht="15.75" customHeight="1" x14ac:dyDescent="0.35">
      <c r="A39" s="802"/>
      <c r="B39" s="451"/>
      <c r="C39" s="456" t="s">
        <v>112</v>
      </c>
      <c r="D39" s="458"/>
      <c r="E39" s="642"/>
      <c r="F39" s="459"/>
      <c r="G39" s="572"/>
      <c r="H39" s="531"/>
      <c r="I39" s="457"/>
      <c r="J39" s="6"/>
      <c r="K39" s="322" t="s">
        <v>10</v>
      </c>
      <c r="L39" s="330">
        <v>117.4</v>
      </c>
      <c r="M39" s="654">
        <v>0</v>
      </c>
      <c r="N39" s="331"/>
      <c r="O39" s="548">
        <v>0</v>
      </c>
      <c r="P39" s="193">
        <v>0</v>
      </c>
      <c r="Q39" s="412">
        <v>0</v>
      </c>
      <c r="R39" s="40"/>
      <c r="S39" s="40"/>
    </row>
    <row r="40" spans="1:19" ht="15.75" customHeight="1" x14ac:dyDescent="0.35">
      <c r="A40" s="802"/>
      <c r="B40" s="463"/>
      <c r="C40" s="461" t="s">
        <v>134</v>
      </c>
      <c r="D40" s="458"/>
      <c r="E40" s="642"/>
      <c r="F40" s="436"/>
      <c r="G40" s="572"/>
      <c r="H40" s="531"/>
      <c r="I40" s="457"/>
      <c r="J40" s="6"/>
      <c r="K40" s="81"/>
      <c r="L40" s="135"/>
      <c r="M40" s="655"/>
      <c r="N40" s="23"/>
      <c r="O40" s="566"/>
      <c r="P40" s="224"/>
      <c r="Q40" s="415"/>
      <c r="R40" s="40"/>
      <c r="S40" s="40"/>
    </row>
    <row r="41" spans="1:19" ht="15.75" customHeight="1" x14ac:dyDescent="0.35">
      <c r="A41" s="63"/>
      <c r="B41" s="464"/>
      <c r="C41" s="461" t="s">
        <v>145</v>
      </c>
      <c r="D41" s="458"/>
      <c r="E41" s="642"/>
      <c r="F41" s="436"/>
      <c r="G41" s="572"/>
      <c r="H41" s="531"/>
      <c r="I41" s="457"/>
      <c r="J41" s="6"/>
      <c r="K41" s="81"/>
      <c r="L41" s="332"/>
      <c r="M41" s="655"/>
      <c r="N41" s="23"/>
      <c r="O41" s="566"/>
      <c r="P41" s="224"/>
      <c r="Q41" s="415"/>
      <c r="R41" s="41"/>
      <c r="S41" s="41"/>
    </row>
    <row r="42" spans="1:19" s="2" customFormat="1" x14ac:dyDescent="0.35">
      <c r="A42" s="63"/>
      <c r="B42" s="464"/>
      <c r="C42" s="461" t="s">
        <v>170</v>
      </c>
      <c r="D42" s="458"/>
      <c r="E42" s="642"/>
      <c r="F42" s="436">
        <v>2</v>
      </c>
      <c r="G42" s="572"/>
      <c r="H42" s="531"/>
      <c r="I42" s="457"/>
      <c r="J42" s="8"/>
      <c r="K42" s="81"/>
      <c r="L42" s="332"/>
      <c r="M42" s="655"/>
      <c r="N42" s="23"/>
      <c r="O42" s="566"/>
      <c r="P42" s="224"/>
      <c r="Q42" s="415"/>
      <c r="R42" s="39"/>
      <c r="S42" s="39"/>
    </row>
    <row r="43" spans="1:19" s="2" customFormat="1" x14ac:dyDescent="0.35">
      <c r="A43" s="24"/>
      <c r="B43" s="465"/>
      <c r="C43" s="456" t="s">
        <v>10</v>
      </c>
      <c r="D43" s="458"/>
      <c r="E43" s="642"/>
      <c r="F43" s="436"/>
      <c r="G43" s="572">
        <v>45.798270000000002</v>
      </c>
      <c r="H43" s="531">
        <v>59.381</v>
      </c>
      <c r="I43" s="457">
        <v>33.44</v>
      </c>
      <c r="J43" s="8"/>
      <c r="K43" s="81"/>
      <c r="L43" s="332"/>
      <c r="M43" s="655"/>
      <c r="N43" s="23"/>
      <c r="O43" s="566"/>
      <c r="P43" s="224"/>
      <c r="Q43" s="415"/>
      <c r="R43" s="39"/>
      <c r="S43" s="39"/>
    </row>
    <row r="44" spans="1:19" x14ac:dyDescent="0.35">
      <c r="A44" s="41"/>
      <c r="B44" s="465"/>
      <c r="C44" s="456" t="s">
        <v>106</v>
      </c>
      <c r="D44" s="458"/>
      <c r="E44" s="642"/>
      <c r="F44" s="436">
        <v>7.9379999999999997</v>
      </c>
      <c r="G44" s="572">
        <v>8.4870000000000001</v>
      </c>
      <c r="H44" s="531">
        <v>8.4469999999999992</v>
      </c>
      <c r="I44" s="457">
        <v>8.3130000000000006</v>
      </c>
      <c r="J44" s="69"/>
      <c r="K44" s="81"/>
      <c r="L44" s="332"/>
      <c r="M44" s="655"/>
      <c r="N44" s="23"/>
      <c r="O44" s="566"/>
      <c r="P44" s="224"/>
      <c r="Q44" s="415"/>
      <c r="R44" s="41"/>
      <c r="S44" s="41"/>
    </row>
    <row r="45" spans="1:19" x14ac:dyDescent="0.35">
      <c r="A45" s="41"/>
      <c r="B45" s="460"/>
      <c r="C45" s="532" t="s">
        <v>115</v>
      </c>
      <c r="D45" s="467"/>
      <c r="E45" s="614"/>
      <c r="F45" s="468">
        <v>13.181940000000001</v>
      </c>
      <c r="G45" s="542">
        <v>8.2140000000000004</v>
      </c>
      <c r="H45" s="295">
        <v>12.5</v>
      </c>
      <c r="I45" s="466">
        <v>31.044879999999999</v>
      </c>
      <c r="J45" s="82"/>
      <c r="K45" s="81"/>
      <c r="L45" s="332"/>
      <c r="M45" s="655"/>
      <c r="N45" s="23"/>
      <c r="O45" s="566"/>
      <c r="P45" s="224"/>
      <c r="Q45" s="415"/>
      <c r="R45" s="41"/>
      <c r="S45" s="41"/>
    </row>
    <row r="46" spans="1:19" x14ac:dyDescent="0.35">
      <c r="A46" s="41"/>
      <c r="B46" s="803" t="s">
        <v>111</v>
      </c>
      <c r="C46" s="804"/>
      <c r="D46" s="334">
        <f>SUM(D34:D45)</f>
        <v>14.4</v>
      </c>
      <c r="E46" s="643">
        <f>SUM(E34:E45)</f>
        <v>0</v>
      </c>
      <c r="F46" s="110">
        <f>SUM(F34:F45)</f>
        <v>84.508439999999993</v>
      </c>
      <c r="G46" s="607">
        <f t="shared" ref="G46:I46" si="2">SUM(G34:G45)</f>
        <v>123.27354</v>
      </c>
      <c r="H46" s="240">
        <f t="shared" si="2"/>
        <v>137.68799999999999</v>
      </c>
      <c r="I46" s="419">
        <f t="shared" si="2"/>
        <v>90.98545</v>
      </c>
      <c r="J46" s="83"/>
      <c r="K46" s="30"/>
      <c r="L46" s="333"/>
      <c r="M46" s="650"/>
      <c r="N46" s="9"/>
      <c r="O46" s="562"/>
      <c r="P46" s="192"/>
      <c r="Q46" s="411"/>
      <c r="R46" s="41"/>
      <c r="S46" s="41"/>
    </row>
    <row r="47" spans="1:19" x14ac:dyDescent="0.35">
      <c r="B47" s="5"/>
      <c r="C47" s="4"/>
      <c r="D47" s="335"/>
      <c r="E47" s="644"/>
      <c r="F47" s="67"/>
      <c r="G47" s="564"/>
      <c r="H47" s="241"/>
      <c r="I47" s="420"/>
      <c r="J47" s="83"/>
      <c r="K47" s="43"/>
      <c r="L47" s="77"/>
      <c r="M47" s="656"/>
      <c r="N47" s="78"/>
      <c r="O47" s="567"/>
      <c r="P47" s="424"/>
      <c r="Q47" s="413"/>
      <c r="R47" s="41"/>
      <c r="S47" s="41"/>
    </row>
    <row r="48" spans="1:19" x14ac:dyDescent="0.35">
      <c r="B48" s="12" t="s">
        <v>56</v>
      </c>
      <c r="C48" s="68"/>
      <c r="D48" s="336">
        <f>D32+D46</f>
        <v>24.6</v>
      </c>
      <c r="E48" s="645">
        <f>E32+E46</f>
        <v>15.7121</v>
      </c>
      <c r="F48" s="339">
        <f>F32+F46</f>
        <v>121.67186999999998</v>
      </c>
      <c r="G48" s="573">
        <f t="shared" ref="G48:I48" si="3">G32+G46</f>
        <v>164.30342999999999</v>
      </c>
      <c r="H48" s="242">
        <f t="shared" si="3"/>
        <v>187.042</v>
      </c>
      <c r="I48" s="421">
        <f t="shared" si="3"/>
        <v>125.12520000000001</v>
      </c>
      <c r="J48" s="94"/>
      <c r="K48" s="32" t="s">
        <v>57</v>
      </c>
      <c r="L48" s="229">
        <f>SUM(L7:L47)</f>
        <v>484.20000000000005</v>
      </c>
      <c r="M48" s="657">
        <f>SUM(M7:M39)</f>
        <v>336.1</v>
      </c>
      <c r="N48" s="13">
        <f>SUM(N7:N47)</f>
        <v>449.17314999999996</v>
      </c>
      <c r="O48" s="554">
        <f>SUM(O7:O39)</f>
        <v>438.20726000000002</v>
      </c>
      <c r="P48" s="195">
        <f>SUM(P7:P47)</f>
        <v>449.22900000000004</v>
      </c>
      <c r="Q48" s="416">
        <f>SUM(Q7:Q47)</f>
        <v>462.71074999999996</v>
      </c>
    </row>
    <row r="49" spans="2:17" x14ac:dyDescent="0.35">
      <c r="B49" s="40"/>
      <c r="C49" s="40"/>
      <c r="D49" s="337"/>
      <c r="E49" s="610"/>
      <c r="F49" s="9"/>
      <c r="G49" s="574"/>
      <c r="H49" s="214"/>
      <c r="I49" s="422"/>
      <c r="J49" s="94"/>
      <c r="K49" s="28"/>
      <c r="L49" s="89"/>
      <c r="N49" s="28"/>
      <c r="O49" s="196"/>
      <c r="P49" s="28"/>
      <c r="Q49" s="162"/>
    </row>
    <row r="50" spans="2:17" x14ac:dyDescent="0.35">
      <c r="B50" s="70" t="s">
        <v>16</v>
      </c>
      <c r="C50" s="70"/>
      <c r="D50" s="338">
        <f t="shared" ref="D50:I50" si="4">L48-D48</f>
        <v>459.6</v>
      </c>
      <c r="E50" s="646">
        <f t="shared" si="4"/>
        <v>320.3879</v>
      </c>
      <c r="F50" s="742">
        <f t="shared" si="4"/>
        <v>327.50127999999995</v>
      </c>
      <c r="G50" s="575">
        <f t="shared" si="4"/>
        <v>273.90383000000003</v>
      </c>
      <c r="H50" s="216">
        <f t="shared" si="4"/>
        <v>262.18700000000001</v>
      </c>
      <c r="I50" s="423">
        <f t="shared" si="4"/>
        <v>337.58554999999996</v>
      </c>
      <c r="J50" s="94"/>
      <c r="K50" s="30"/>
      <c r="L50" s="91"/>
      <c r="N50" s="30"/>
      <c r="O50" s="196"/>
      <c r="P50" s="30"/>
      <c r="Q50" s="162"/>
    </row>
    <row r="51" spans="2:17" x14ac:dyDescent="0.35">
      <c r="B51" s="41"/>
      <c r="C51" s="41"/>
      <c r="D51" s="28"/>
      <c r="F51" s="28"/>
      <c r="G51" s="196"/>
      <c r="H51" s="214"/>
      <c r="I51" s="159"/>
      <c r="K51" s="28"/>
      <c r="L51" s="89"/>
      <c r="N51" s="28"/>
      <c r="O51" s="196"/>
      <c r="P51" s="28"/>
      <c r="Q51" s="162"/>
    </row>
    <row r="52" spans="2:17" x14ac:dyDescent="0.35">
      <c r="B52" s="41"/>
      <c r="C52" s="41"/>
      <c r="D52" s="28"/>
      <c r="F52" s="28"/>
      <c r="G52" s="196"/>
      <c r="H52" s="214"/>
      <c r="I52" s="159"/>
      <c r="K52" s="28"/>
      <c r="L52" s="89"/>
      <c r="N52" s="28"/>
      <c r="O52" s="196"/>
      <c r="P52" s="28"/>
      <c r="Q52" s="162"/>
    </row>
  </sheetData>
  <mergeCells count="7">
    <mergeCell ref="K4:K5"/>
    <mergeCell ref="A34:A40"/>
    <mergeCell ref="B46:C46"/>
    <mergeCell ref="B2:C2"/>
    <mergeCell ref="B32:C32"/>
    <mergeCell ref="I36:I37"/>
    <mergeCell ref="C4:C5"/>
  </mergeCells>
  <phoneticPr fontId="6" type="noConversion"/>
  <pageMargins left="0.70866141732283472" right="0.70866141732283472" top="0.23622047244094491" bottom="0.31496062992125984" header="0.19685039370078741" footer="0.31496062992125984"/>
  <pageSetup paperSize="9" scale="71" orientation="landscape" r:id="rId1"/>
  <headerFooter>
    <oddFooter>&amp;RPage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6"/>
  <sheetViews>
    <sheetView topLeftCell="A5" zoomScaleNormal="100" workbookViewId="0">
      <selection activeCell="J15" sqref="J15"/>
    </sheetView>
  </sheetViews>
  <sheetFormatPr baseColWidth="10" defaultRowHeight="14.5" x14ac:dyDescent="0.35"/>
  <cols>
    <col min="1" max="1" width="4.26953125" customWidth="1"/>
    <col min="2" max="2" width="47.7265625" bestFit="1" customWidth="1"/>
    <col min="3" max="3" width="11.453125" style="72" customWidth="1"/>
    <col min="4" max="4" width="11.453125" style="659" customWidth="1"/>
    <col min="5" max="5" width="11.453125" style="72" customWidth="1"/>
    <col min="6" max="6" width="11.453125" style="470" customWidth="1"/>
    <col min="7" max="7" width="11.453125" style="186" customWidth="1"/>
    <col min="8" max="8" width="11.453125" style="152" customWidth="1"/>
  </cols>
  <sheetData>
    <row r="2" spans="1:10" ht="21" thickBot="1" x14ac:dyDescent="0.5">
      <c r="A2" s="810" t="s">
        <v>58</v>
      </c>
      <c r="B2" s="810"/>
      <c r="C2" s="115"/>
      <c r="D2" s="658"/>
      <c r="E2" s="71"/>
      <c r="F2" s="469"/>
      <c r="G2" s="185"/>
      <c r="H2" s="151"/>
    </row>
    <row r="3" spans="1:10" ht="9.75" customHeight="1" thickTop="1" x14ac:dyDescent="0.35"/>
    <row r="4" spans="1:10" s="2" customFormat="1" ht="18" customHeight="1" x14ac:dyDescent="0.35">
      <c r="A4" s="49"/>
      <c r="B4" s="49"/>
      <c r="C4" s="120" t="s">
        <v>17</v>
      </c>
      <c r="D4" s="608" t="s">
        <v>167</v>
      </c>
      <c r="E4" s="85" t="s">
        <v>17</v>
      </c>
      <c r="F4" s="533" t="s">
        <v>17</v>
      </c>
      <c r="G4" s="511" t="s">
        <v>17</v>
      </c>
      <c r="H4" s="408" t="s">
        <v>17</v>
      </c>
      <c r="I4" s="49"/>
      <c r="J4" s="37"/>
    </row>
    <row r="5" spans="1:10" s="2" customFormat="1" ht="18" customHeight="1" x14ac:dyDescent="0.35">
      <c r="A5" s="767" t="s">
        <v>54</v>
      </c>
      <c r="B5" s="814"/>
      <c r="C5" s="121" t="s">
        <v>176</v>
      </c>
      <c r="D5" s="609" t="s">
        <v>176</v>
      </c>
      <c r="E5" s="88" t="s">
        <v>168</v>
      </c>
      <c r="F5" s="534" t="s">
        <v>159</v>
      </c>
      <c r="G5" s="512" t="s">
        <v>138</v>
      </c>
      <c r="H5" s="399" t="s">
        <v>125</v>
      </c>
      <c r="I5" s="50"/>
      <c r="J5" s="37"/>
    </row>
    <row r="6" spans="1:10" ht="18" customHeight="1" x14ac:dyDescent="0.35">
      <c r="A6" s="51"/>
      <c r="B6" s="51"/>
      <c r="C6" s="140"/>
      <c r="D6" s="660"/>
      <c r="E6" s="73"/>
      <c r="F6" s="116"/>
      <c r="G6" s="187"/>
      <c r="H6" s="400"/>
      <c r="I6" s="52"/>
      <c r="J6" s="38"/>
    </row>
    <row r="7" spans="1:10" ht="18" customHeight="1" x14ac:dyDescent="0.35">
      <c r="A7" s="53"/>
      <c r="B7" s="305" t="s">
        <v>52</v>
      </c>
      <c r="C7" s="360">
        <v>1.7</v>
      </c>
      <c r="D7" s="661">
        <v>2.7</v>
      </c>
      <c r="E7" s="361">
        <v>2.1891600000000002</v>
      </c>
      <c r="F7" s="555">
        <v>2.40252</v>
      </c>
      <c r="G7" s="523">
        <v>2.5489999999999999</v>
      </c>
      <c r="H7" s="401">
        <v>2.9888599999999999</v>
      </c>
      <c r="I7" s="52"/>
      <c r="J7" s="38"/>
    </row>
    <row r="8" spans="1:10" ht="18" customHeight="1" x14ac:dyDescent="0.35">
      <c r="A8" s="53"/>
      <c r="B8" s="306" t="s">
        <v>19</v>
      </c>
      <c r="C8" s="362">
        <v>3.5</v>
      </c>
      <c r="D8" s="662">
        <v>5</v>
      </c>
      <c r="E8" s="363">
        <v>4.6871</v>
      </c>
      <c r="F8" s="546">
        <v>6.0648400000000002</v>
      </c>
      <c r="G8" s="524">
        <v>7.0380000000000003</v>
      </c>
      <c r="H8" s="402">
        <v>6.8685799999999997</v>
      </c>
      <c r="I8" s="52"/>
      <c r="J8" s="38"/>
    </row>
    <row r="9" spans="1:10" ht="18" customHeight="1" x14ac:dyDescent="0.35">
      <c r="A9" s="53"/>
      <c r="B9" s="306" t="s">
        <v>22</v>
      </c>
      <c r="C9" s="362">
        <v>24.4</v>
      </c>
      <c r="D9" s="662">
        <v>22.7</v>
      </c>
      <c r="E9" s="363">
        <v>23.096260000000001</v>
      </c>
      <c r="F9" s="546">
        <v>25.892880000000002</v>
      </c>
      <c r="G9" s="524">
        <v>26.998999999999999</v>
      </c>
      <c r="H9" s="402">
        <v>26.762810000000002</v>
      </c>
      <c r="I9" s="52"/>
      <c r="J9" s="743"/>
    </row>
    <row r="10" spans="1:10" ht="18" customHeight="1" x14ac:dyDescent="0.35">
      <c r="A10" s="53"/>
      <c r="B10" s="306" t="s">
        <v>24</v>
      </c>
      <c r="C10" s="362">
        <v>6.1</v>
      </c>
      <c r="D10" s="663">
        <v>5.2</v>
      </c>
      <c r="E10" s="363">
        <v>5.22417</v>
      </c>
      <c r="F10" s="596">
        <v>11.406319999999999</v>
      </c>
      <c r="G10" s="524">
        <v>10.063000000000001</v>
      </c>
      <c r="H10" s="402">
        <v>5.5225099999999996</v>
      </c>
      <c r="I10" s="52"/>
      <c r="J10" s="38"/>
    </row>
    <row r="11" spans="1:10" ht="18" customHeight="1" x14ac:dyDescent="0.35">
      <c r="A11" s="53"/>
      <c r="B11" s="308" t="s">
        <v>142</v>
      </c>
      <c r="C11" s="362"/>
      <c r="D11" s="664"/>
      <c r="E11" s="363"/>
      <c r="F11" s="578" t="s">
        <v>161</v>
      </c>
      <c r="G11" s="524">
        <v>-1.5</v>
      </c>
      <c r="H11" s="402">
        <v>-10.31011</v>
      </c>
      <c r="I11" s="52"/>
      <c r="J11" s="38"/>
    </row>
    <row r="12" spans="1:10" ht="18" customHeight="1" x14ac:dyDescent="0.35">
      <c r="A12" s="53"/>
      <c r="B12" s="307" t="s">
        <v>107</v>
      </c>
      <c r="C12" s="362">
        <v>11.1</v>
      </c>
      <c r="D12" s="665">
        <v>9</v>
      </c>
      <c r="E12" s="363">
        <v>9.1078200000000002</v>
      </c>
      <c r="F12" s="597">
        <v>8.9834300000000002</v>
      </c>
      <c r="G12" s="525">
        <v>9.4960000000000004</v>
      </c>
      <c r="H12" s="402">
        <v>10.153919999999999</v>
      </c>
      <c r="I12" s="52"/>
      <c r="J12" s="38"/>
    </row>
    <row r="13" spans="1:10" ht="18" customHeight="1" x14ac:dyDescent="0.35">
      <c r="A13" s="53"/>
      <c r="B13" s="306" t="s">
        <v>26</v>
      </c>
      <c r="C13" s="362">
        <v>16.100000000000001</v>
      </c>
      <c r="D13" s="662">
        <v>15.3</v>
      </c>
      <c r="E13" s="363">
        <v>15.447950000000001</v>
      </c>
      <c r="F13" s="546">
        <v>13.306290000000001</v>
      </c>
      <c r="G13" s="524">
        <v>14.9</v>
      </c>
      <c r="H13" s="402">
        <v>16.06016</v>
      </c>
      <c r="I13" s="52"/>
      <c r="J13" s="38"/>
    </row>
    <row r="14" spans="1:10" ht="18" customHeight="1" x14ac:dyDescent="0.35">
      <c r="A14" s="53"/>
      <c r="B14" s="308" t="s">
        <v>28</v>
      </c>
      <c r="C14" s="362">
        <v>16.100000000000001</v>
      </c>
      <c r="D14" s="662">
        <v>24</v>
      </c>
      <c r="E14" s="363">
        <v>23.533670000000001</v>
      </c>
      <c r="F14" s="546">
        <v>41.995229999999999</v>
      </c>
      <c r="G14" s="524">
        <v>26.51</v>
      </c>
      <c r="H14" s="402">
        <v>24.692499999999999</v>
      </c>
      <c r="I14" s="52"/>
      <c r="J14" s="38"/>
    </row>
    <row r="15" spans="1:10" ht="18" customHeight="1" x14ac:dyDescent="0.35">
      <c r="A15" s="53"/>
      <c r="B15" s="308" t="s">
        <v>30</v>
      </c>
      <c r="C15" s="362">
        <v>3.1</v>
      </c>
      <c r="D15" s="662">
        <v>3</v>
      </c>
      <c r="E15" s="363">
        <v>2.8506999999999998</v>
      </c>
      <c r="F15" s="546">
        <v>4.4915599999999998</v>
      </c>
      <c r="G15" s="524">
        <v>4.7370000000000001</v>
      </c>
      <c r="H15" s="402">
        <v>2.9646300000000001</v>
      </c>
      <c r="I15" s="52"/>
      <c r="J15" s="38"/>
    </row>
    <row r="16" spans="1:10" ht="18" customHeight="1" x14ac:dyDescent="0.35">
      <c r="A16" s="53"/>
      <c r="B16" s="306" t="s">
        <v>114</v>
      </c>
      <c r="C16" s="362">
        <v>23.4</v>
      </c>
      <c r="D16" s="662">
        <v>18.7</v>
      </c>
      <c r="E16" s="363">
        <v>18.720490000000002</v>
      </c>
      <c r="F16" s="546">
        <v>24.937840000000001</v>
      </c>
      <c r="G16" s="524">
        <v>24.628</v>
      </c>
      <c r="H16" s="402">
        <v>28.02392</v>
      </c>
      <c r="I16" s="52"/>
      <c r="J16" s="38"/>
    </row>
    <row r="17" spans="1:11" ht="18" customHeight="1" x14ac:dyDescent="0.35">
      <c r="A17" s="53"/>
      <c r="B17" s="745" t="s">
        <v>174</v>
      </c>
      <c r="C17" s="749">
        <v>8.4</v>
      </c>
      <c r="D17" s="663">
        <v>8.4</v>
      </c>
      <c r="E17" s="746">
        <v>8.3919999999999995</v>
      </c>
      <c r="F17" s="596">
        <v>8.5969999999999995</v>
      </c>
      <c r="G17" s="747">
        <v>7.633</v>
      </c>
      <c r="H17" s="748">
        <v>7.226</v>
      </c>
      <c r="I17" s="755"/>
      <c r="J17" s="38"/>
      <c r="K17" s="764"/>
    </row>
    <row r="18" spans="1:11" ht="18" customHeight="1" x14ac:dyDescent="0.35">
      <c r="A18" s="53"/>
      <c r="B18" s="750" t="s">
        <v>31</v>
      </c>
      <c r="C18" s="754">
        <v>0.4</v>
      </c>
      <c r="D18" s="665">
        <v>0.27805000000000002</v>
      </c>
      <c r="E18" s="751">
        <v>0.3</v>
      </c>
      <c r="F18" s="597">
        <v>0.27805000000000002</v>
      </c>
      <c r="G18" s="752">
        <v>0.53600000000000003</v>
      </c>
      <c r="H18" s="753">
        <v>0.37980000000000003</v>
      </c>
      <c r="I18" s="52"/>
      <c r="J18" s="38"/>
    </row>
    <row r="19" spans="1:11" ht="18" customHeight="1" x14ac:dyDescent="0.35">
      <c r="A19" s="53"/>
      <c r="B19" s="306" t="s">
        <v>46</v>
      </c>
      <c r="C19" s="362">
        <v>30.2</v>
      </c>
      <c r="D19" s="662">
        <v>0.5</v>
      </c>
      <c r="E19" s="363">
        <v>1.98241</v>
      </c>
      <c r="F19" s="546">
        <v>1.36124</v>
      </c>
      <c r="G19" s="524">
        <v>0.69599999999999995</v>
      </c>
      <c r="H19" s="402">
        <v>2.3383400000000001</v>
      </c>
      <c r="I19" s="52"/>
      <c r="J19" s="38"/>
    </row>
    <row r="20" spans="1:11" ht="18" customHeight="1" x14ac:dyDescent="0.35">
      <c r="A20" s="53"/>
      <c r="B20" s="309" t="s">
        <v>48</v>
      </c>
      <c r="C20" s="364">
        <v>36.5</v>
      </c>
      <c r="D20" s="666">
        <v>42</v>
      </c>
      <c r="E20" s="365">
        <v>48.482709999999997</v>
      </c>
      <c r="F20" s="556">
        <v>31.054459999999999</v>
      </c>
      <c r="G20" s="526">
        <v>27.704000000000001</v>
      </c>
      <c r="H20" s="403">
        <v>38.179600000000001</v>
      </c>
      <c r="I20" s="52"/>
      <c r="J20" s="38"/>
      <c r="K20" s="764"/>
    </row>
    <row r="21" spans="1:11" ht="18" customHeight="1" x14ac:dyDescent="0.35">
      <c r="A21" s="815" t="s">
        <v>61</v>
      </c>
      <c r="B21" s="816"/>
      <c r="C21" s="141">
        <f>SUM(C7:C20)</f>
        <v>181</v>
      </c>
      <c r="D21" s="654">
        <f>SUM(D7:D20)</f>
        <v>156.77805000000001</v>
      </c>
      <c r="E21" s="27">
        <f>SUM(E7:E20)</f>
        <v>164.01444000000001</v>
      </c>
      <c r="F21" s="548">
        <f t="shared" ref="F21:H21" si="0">SUM(F7:F20)</f>
        <v>180.77166000000003</v>
      </c>
      <c r="G21" s="493">
        <f t="shared" si="0"/>
        <v>161.989</v>
      </c>
      <c r="H21" s="406">
        <f t="shared" si="0"/>
        <v>161.85151999999999</v>
      </c>
      <c r="I21" s="51"/>
      <c r="J21" s="38"/>
    </row>
    <row r="22" spans="1:11" ht="18" customHeight="1" x14ac:dyDescent="0.35">
      <c r="A22" s="54"/>
      <c r="B22" s="54"/>
      <c r="C22" s="326"/>
      <c r="D22" s="660"/>
      <c r="E22" s="10"/>
      <c r="F22" s="557"/>
      <c r="G22" s="427"/>
      <c r="H22" s="404"/>
      <c r="I22" s="52"/>
      <c r="J22" s="38"/>
    </row>
    <row r="23" spans="1:11" ht="18" customHeight="1" x14ac:dyDescent="0.35">
      <c r="A23" s="53"/>
      <c r="B23" s="305" t="s">
        <v>41</v>
      </c>
      <c r="C23" s="360">
        <v>280.10000000000002</v>
      </c>
      <c r="D23" s="661">
        <v>279.5</v>
      </c>
      <c r="E23" s="361">
        <v>271.45064000000002</v>
      </c>
      <c r="F23" s="555">
        <v>236.70164</v>
      </c>
      <c r="G23" s="523">
        <v>213.37</v>
      </c>
      <c r="H23" s="401">
        <v>225.46343999999999</v>
      </c>
      <c r="I23" s="52"/>
      <c r="J23" s="38"/>
    </row>
    <row r="24" spans="1:11" ht="18" customHeight="1" x14ac:dyDescent="0.35">
      <c r="A24" s="53"/>
      <c r="B24" s="306" t="s">
        <v>42</v>
      </c>
      <c r="C24" s="362">
        <v>97.7</v>
      </c>
      <c r="D24" s="662">
        <v>95.3</v>
      </c>
      <c r="E24" s="363">
        <v>93.818650000000005</v>
      </c>
      <c r="F24" s="546">
        <v>89.056359999999998</v>
      </c>
      <c r="G24" s="524">
        <v>81.956999999999994</v>
      </c>
      <c r="H24" s="402">
        <v>90.419259999999994</v>
      </c>
      <c r="I24" s="52"/>
      <c r="J24" s="38"/>
    </row>
    <row r="25" spans="1:11" ht="18" customHeight="1" x14ac:dyDescent="0.35">
      <c r="A25" s="53"/>
      <c r="B25" s="306" t="s">
        <v>121</v>
      </c>
      <c r="C25" s="362">
        <v>2.8</v>
      </c>
      <c r="D25" s="662">
        <v>2</v>
      </c>
      <c r="E25" s="363">
        <v>2.7017000000000002</v>
      </c>
      <c r="F25" s="546">
        <v>2.2450600000000001</v>
      </c>
      <c r="G25" s="524">
        <v>2.2360000000000002</v>
      </c>
      <c r="H25" s="402">
        <v>2.2038000000000002</v>
      </c>
      <c r="I25" s="52"/>
      <c r="J25" s="38"/>
    </row>
    <row r="26" spans="1:11" ht="18" customHeight="1" x14ac:dyDescent="0.35">
      <c r="A26" s="53"/>
      <c r="B26" s="306" t="s">
        <v>44</v>
      </c>
      <c r="C26" s="362">
        <v>5.9</v>
      </c>
      <c r="D26" s="662">
        <v>6</v>
      </c>
      <c r="E26" s="363">
        <v>5.8950100000000001</v>
      </c>
      <c r="F26" s="546">
        <v>5.0019600000000004</v>
      </c>
      <c r="G26" s="524">
        <v>5.0259999999999998</v>
      </c>
      <c r="H26" s="402">
        <v>5.47112</v>
      </c>
      <c r="I26" s="52"/>
      <c r="J26" s="38"/>
    </row>
    <row r="27" spans="1:11" ht="18" customHeight="1" x14ac:dyDescent="0.35">
      <c r="A27" s="53"/>
      <c r="B27" s="306" t="s">
        <v>37</v>
      </c>
      <c r="C27" s="362">
        <v>7.8</v>
      </c>
      <c r="D27" s="662">
        <v>6</v>
      </c>
      <c r="E27" s="363">
        <v>6.0149999999999997</v>
      </c>
      <c r="F27" s="546">
        <v>3.488</v>
      </c>
      <c r="G27" s="524">
        <v>5.7</v>
      </c>
      <c r="H27" s="402">
        <v>4.165</v>
      </c>
      <c r="I27" s="52"/>
      <c r="J27" s="38"/>
    </row>
    <row r="28" spans="1:11" ht="18" customHeight="1" x14ac:dyDescent="0.35">
      <c r="A28" s="53"/>
      <c r="B28" s="306" t="s">
        <v>38</v>
      </c>
      <c r="C28" s="362">
        <v>5.4</v>
      </c>
      <c r="D28" s="662">
        <v>4.8</v>
      </c>
      <c r="E28" s="363">
        <v>4.7991200000000003</v>
      </c>
      <c r="F28" s="546">
        <v>4.4550000000000001</v>
      </c>
      <c r="G28" s="524">
        <v>4.1159999999999997</v>
      </c>
      <c r="H28" s="402">
        <v>4.2160000000000002</v>
      </c>
      <c r="I28" s="52"/>
      <c r="J28" s="38"/>
    </row>
    <row r="29" spans="1:11" ht="18" customHeight="1" x14ac:dyDescent="0.35">
      <c r="A29" s="47" t="s">
        <v>45</v>
      </c>
      <c r="B29" s="48"/>
      <c r="C29" s="141">
        <f>SUM(C23:C28)</f>
        <v>399.7</v>
      </c>
      <c r="D29" s="654">
        <f>SUM(D23:D28)</f>
        <v>393.6</v>
      </c>
      <c r="E29" s="27">
        <f t="shared" ref="E29:H29" si="1">SUM(E23:E28)</f>
        <v>384.68012000000004</v>
      </c>
      <c r="F29" s="548">
        <f t="shared" si="1"/>
        <v>340.94801999999999</v>
      </c>
      <c r="G29" s="312">
        <f t="shared" si="1"/>
        <v>312.40499999999997</v>
      </c>
      <c r="H29" s="406">
        <f t="shared" si="1"/>
        <v>331.93862000000001</v>
      </c>
      <c r="I29" s="51"/>
      <c r="J29" s="38"/>
    </row>
    <row r="30" spans="1:11" ht="18" customHeight="1" x14ac:dyDescent="0.35">
      <c r="A30" s="33"/>
      <c r="B30" s="33"/>
      <c r="C30" s="142"/>
      <c r="D30" s="667"/>
      <c r="E30" s="25"/>
      <c r="F30" s="558"/>
      <c r="G30" s="190"/>
      <c r="H30" s="405"/>
      <c r="I30" s="51"/>
      <c r="J30" s="38"/>
    </row>
    <row r="31" spans="1:11" ht="18" customHeight="1" x14ac:dyDescent="0.35">
      <c r="A31" s="33"/>
      <c r="B31" s="310" t="s">
        <v>181</v>
      </c>
      <c r="C31" s="366">
        <v>-88.9</v>
      </c>
      <c r="D31" s="668"/>
      <c r="E31" s="367">
        <v>3.6358199999999998</v>
      </c>
      <c r="F31" s="579">
        <v>-6.7588200000000001</v>
      </c>
      <c r="G31" s="527"/>
      <c r="H31" s="401"/>
      <c r="I31" s="51"/>
      <c r="J31" s="38"/>
    </row>
    <row r="32" spans="1:11" ht="18" customHeight="1" x14ac:dyDescent="0.35">
      <c r="A32" s="54"/>
      <c r="B32" s="311" t="s">
        <v>53</v>
      </c>
      <c r="C32" s="368">
        <v>-14.2</v>
      </c>
      <c r="D32" s="669"/>
      <c r="E32" s="365">
        <v>-7.3849999999999998</v>
      </c>
      <c r="F32" s="587">
        <v>-6.1497900000000003</v>
      </c>
      <c r="G32" s="528">
        <v>-0.46899999999999997</v>
      </c>
      <c r="H32" s="403">
        <v>-0.69569000000000003</v>
      </c>
      <c r="I32" s="52"/>
      <c r="J32" s="38"/>
    </row>
    <row r="33" spans="1:10" ht="18" customHeight="1" x14ac:dyDescent="0.35">
      <c r="A33" s="811" t="s">
        <v>18</v>
      </c>
      <c r="B33" s="811"/>
      <c r="C33" s="327">
        <f>SUM(C31:C32)</f>
        <v>-103.10000000000001</v>
      </c>
      <c r="D33" s="697">
        <f>SUM(D31:D32)</f>
        <v>0</v>
      </c>
      <c r="E33" s="699">
        <f>SUM(E31:E32)</f>
        <v>-3.74918</v>
      </c>
      <c r="F33" s="700">
        <f t="shared" ref="F33:H33" si="2">SUM(F31:F32)</f>
        <v>-12.908609999999999</v>
      </c>
      <c r="G33" s="312">
        <f t="shared" si="2"/>
        <v>-0.46899999999999997</v>
      </c>
      <c r="H33" s="406">
        <f t="shared" si="2"/>
        <v>-0.69569000000000003</v>
      </c>
      <c r="I33" s="51"/>
      <c r="J33" s="38"/>
    </row>
    <row r="34" spans="1:10" ht="18" customHeight="1" x14ac:dyDescent="0.35">
      <c r="A34" s="54"/>
      <c r="B34" s="54"/>
      <c r="C34" s="134"/>
      <c r="D34" s="670"/>
      <c r="E34" s="217"/>
      <c r="F34" s="559"/>
      <c r="G34" s="189"/>
      <c r="H34" s="404"/>
      <c r="I34" s="55"/>
      <c r="J34" s="38"/>
    </row>
    <row r="35" spans="1:10" ht="18" customHeight="1" x14ac:dyDescent="0.35">
      <c r="A35" s="812" t="s">
        <v>55</v>
      </c>
      <c r="B35" s="813"/>
      <c r="C35" s="122">
        <f t="shared" ref="C35:H35" si="3">C21+C29+C33</f>
        <v>477.6</v>
      </c>
      <c r="D35" s="630">
        <f t="shared" si="3"/>
        <v>550.37805000000003</v>
      </c>
      <c r="E35" s="207">
        <f t="shared" si="3"/>
        <v>544.94538</v>
      </c>
      <c r="F35" s="560">
        <f t="shared" si="3"/>
        <v>508.81107000000003</v>
      </c>
      <c r="G35" s="191">
        <f t="shared" si="3"/>
        <v>473.92500000000001</v>
      </c>
      <c r="H35" s="407">
        <f t="shared" si="3"/>
        <v>493.09444999999999</v>
      </c>
      <c r="I35" s="51"/>
      <c r="J35" s="38"/>
    </row>
    <row r="36" spans="1:10" ht="15.5" x14ac:dyDescent="0.35">
      <c r="A36" s="38"/>
      <c r="B36" s="38"/>
      <c r="F36" s="471"/>
      <c r="G36" s="188"/>
      <c r="H36" s="156"/>
      <c r="I36" s="38"/>
      <c r="J36" s="38"/>
    </row>
  </sheetData>
  <mergeCells count="5">
    <mergeCell ref="A2:B2"/>
    <mergeCell ref="A33:B33"/>
    <mergeCell ref="A35:B35"/>
    <mergeCell ref="A5:B5"/>
    <mergeCell ref="A21:B21"/>
  </mergeCells>
  <phoneticPr fontId="6" type="noConversion"/>
  <printOptions horizontalCentered="1"/>
  <pageMargins left="0.70866141732283472" right="0.70866141732283472" top="0.21" bottom="0.18" header="0.21" footer="0.19"/>
  <pageSetup paperSize="9" scale="89" orientation="landscape" r:id="rId1"/>
  <headerFooter>
    <oddFooter>&amp;RPage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3"/>
  <sheetViews>
    <sheetView workbookViewId="0">
      <selection activeCell="D10" sqref="D10"/>
    </sheetView>
  </sheetViews>
  <sheetFormatPr baseColWidth="10" defaultRowHeight="14.5" x14ac:dyDescent="0.35"/>
  <cols>
    <col min="1" max="1" width="4.26953125" customWidth="1"/>
    <col min="2" max="2" width="33.453125" customWidth="1"/>
    <col min="3" max="3" width="2" customWidth="1"/>
    <col min="4" max="6" width="8.453125" style="72" customWidth="1"/>
    <col min="7" max="7" width="2.1796875" customWidth="1"/>
    <col min="8" max="10" width="8.54296875" style="682" customWidth="1"/>
    <col min="11" max="11" width="2" customWidth="1"/>
    <col min="12" max="14" width="8.54296875" style="741" customWidth="1"/>
    <col min="15" max="15" width="2" customWidth="1"/>
    <col min="16" max="18" width="8.453125" style="470" customWidth="1"/>
    <col min="19" max="19" width="2" customWidth="1"/>
    <col min="20" max="22" width="8.453125" style="186" customWidth="1"/>
    <col min="23" max="23" width="2" customWidth="1"/>
    <col min="24" max="26" width="8.453125" style="150" customWidth="1"/>
    <col min="27" max="27" width="2" customWidth="1"/>
  </cols>
  <sheetData>
    <row r="1" spans="1:27" ht="37.5" customHeight="1" thickBot="1" x14ac:dyDescent="0.55000000000000004">
      <c r="A1" s="810" t="s">
        <v>86</v>
      </c>
      <c r="B1" s="810"/>
      <c r="C1" s="176"/>
      <c r="D1" s="115"/>
      <c r="E1" s="115"/>
      <c r="F1" s="115"/>
      <c r="G1" s="22"/>
      <c r="H1" s="671"/>
      <c r="I1" s="671" t="s">
        <v>104</v>
      </c>
      <c r="J1" s="671"/>
      <c r="K1" s="22"/>
      <c r="L1" s="726"/>
      <c r="M1" s="726"/>
      <c r="N1" s="726"/>
      <c r="O1" s="22"/>
      <c r="P1" s="469"/>
      <c r="Q1" s="469"/>
      <c r="R1" s="469"/>
      <c r="S1" s="426"/>
      <c r="T1" s="185"/>
      <c r="U1" s="185"/>
      <c r="V1" s="185"/>
      <c r="W1" s="98"/>
      <c r="X1" s="148"/>
      <c r="Y1" s="148"/>
      <c r="Z1" s="148"/>
      <c r="AA1" s="98"/>
    </row>
    <row r="2" spans="1:27" ht="15" thickTop="1" x14ac:dyDescent="0.35">
      <c r="A2" s="17"/>
      <c r="B2" s="17"/>
      <c r="C2" s="17"/>
      <c r="D2" s="117"/>
      <c r="E2" s="117"/>
      <c r="F2" s="117"/>
      <c r="G2" s="18"/>
      <c r="H2" s="672"/>
      <c r="I2" s="672"/>
      <c r="J2" s="672"/>
      <c r="K2" s="18"/>
      <c r="L2" s="727"/>
      <c r="M2" s="727"/>
      <c r="N2" s="727"/>
      <c r="O2" s="17"/>
      <c r="P2" s="478"/>
      <c r="Q2" s="478"/>
      <c r="R2" s="478"/>
      <c r="S2" s="17"/>
      <c r="T2" s="245"/>
      <c r="U2" s="245"/>
      <c r="V2" s="245"/>
      <c r="W2" s="17"/>
      <c r="X2" s="149"/>
      <c r="Y2" s="149"/>
      <c r="Z2" s="149"/>
      <c r="AA2" s="17"/>
    </row>
    <row r="3" spans="1:27" ht="18" customHeight="1" x14ac:dyDescent="0.35">
      <c r="A3" s="17"/>
      <c r="B3" s="17"/>
      <c r="C3" s="17"/>
      <c r="D3" s="817" t="s">
        <v>177</v>
      </c>
      <c r="E3" s="817"/>
      <c r="F3" s="817"/>
      <c r="G3" s="99"/>
      <c r="H3" s="818" t="s">
        <v>178</v>
      </c>
      <c r="I3" s="819"/>
      <c r="J3" s="820"/>
      <c r="K3" s="44"/>
      <c r="L3" s="821" t="s">
        <v>169</v>
      </c>
      <c r="M3" s="822"/>
      <c r="N3" s="823"/>
      <c r="O3" s="19"/>
      <c r="P3" s="830" t="s">
        <v>160</v>
      </c>
      <c r="Q3" s="831"/>
      <c r="R3" s="832"/>
      <c r="S3" s="99"/>
      <c r="T3" s="827" t="s">
        <v>141</v>
      </c>
      <c r="U3" s="828"/>
      <c r="V3" s="829"/>
      <c r="W3" s="99"/>
      <c r="X3" s="824" t="s">
        <v>137</v>
      </c>
      <c r="Y3" s="825"/>
      <c r="Z3" s="826"/>
      <c r="AA3" s="99"/>
    </row>
    <row r="4" spans="1:27" ht="18" customHeight="1" x14ac:dyDescent="0.35">
      <c r="A4" s="17"/>
      <c r="B4" s="17"/>
      <c r="C4" s="17"/>
      <c r="D4" s="125" t="s">
        <v>0</v>
      </c>
      <c r="E4" s="125" t="s">
        <v>1</v>
      </c>
      <c r="F4" s="125" t="s">
        <v>70</v>
      </c>
      <c r="G4" s="99"/>
      <c r="H4" s="673" t="s">
        <v>0</v>
      </c>
      <c r="I4" s="673" t="s">
        <v>1</v>
      </c>
      <c r="J4" s="673" t="s">
        <v>70</v>
      </c>
      <c r="K4" s="14"/>
      <c r="L4" s="27" t="s">
        <v>0</v>
      </c>
      <c r="M4" s="27" t="s">
        <v>1</v>
      </c>
      <c r="N4" s="27" t="s">
        <v>70</v>
      </c>
      <c r="O4" s="20"/>
      <c r="P4" s="535" t="s">
        <v>0</v>
      </c>
      <c r="Q4" s="535" t="s">
        <v>1</v>
      </c>
      <c r="R4" s="535" t="s">
        <v>70</v>
      </c>
      <c r="S4" s="99"/>
      <c r="T4" s="246" t="s">
        <v>0</v>
      </c>
      <c r="U4" s="246" t="s">
        <v>1</v>
      </c>
      <c r="V4" s="246" t="s">
        <v>70</v>
      </c>
      <c r="W4" s="99"/>
      <c r="X4" s="381" t="s">
        <v>0</v>
      </c>
      <c r="Y4" s="381" t="s">
        <v>1</v>
      </c>
      <c r="Z4" s="381" t="s">
        <v>70</v>
      </c>
      <c r="AA4" s="99"/>
    </row>
    <row r="5" spans="1:27" ht="18" customHeight="1" x14ac:dyDescent="0.35">
      <c r="A5" s="17"/>
      <c r="B5" s="17"/>
      <c r="C5" s="17"/>
      <c r="D5" s="124"/>
      <c r="E5" s="143"/>
      <c r="F5" s="124"/>
      <c r="G5" s="99"/>
      <c r="H5" s="674"/>
      <c r="I5" s="674"/>
      <c r="J5" s="675"/>
      <c r="K5" s="45"/>
      <c r="L5" s="728"/>
      <c r="M5" s="729"/>
      <c r="N5" s="729"/>
      <c r="O5" s="21"/>
      <c r="P5" s="536"/>
      <c r="Q5" s="536"/>
      <c r="R5" s="537"/>
      <c r="S5" s="99"/>
      <c r="T5" s="247"/>
      <c r="U5" s="247"/>
      <c r="V5" s="247"/>
      <c r="W5" s="99"/>
      <c r="X5" s="382"/>
      <c r="Y5" s="382"/>
      <c r="Z5" s="382"/>
      <c r="AA5" s="99"/>
    </row>
    <row r="6" spans="1:27" ht="18" customHeight="1" x14ac:dyDescent="0.35">
      <c r="A6" s="17"/>
      <c r="B6" s="313" t="s">
        <v>105</v>
      </c>
      <c r="C6" s="177"/>
      <c r="D6" s="369">
        <v>51.6</v>
      </c>
      <c r="E6" s="370">
        <v>39.6</v>
      </c>
      <c r="F6" s="369">
        <f>E6-D6</f>
        <v>-12</v>
      </c>
      <c r="G6" s="102"/>
      <c r="H6" s="613">
        <v>40</v>
      </c>
      <c r="I6" s="613">
        <v>40</v>
      </c>
      <c r="J6" s="615">
        <f t="shared" ref="J6:J10" si="0">I6-H6</f>
        <v>0</v>
      </c>
      <c r="K6" s="325"/>
      <c r="L6" s="730">
        <v>41.447009999999999</v>
      </c>
      <c r="M6" s="730">
        <v>31.915749999999999</v>
      </c>
      <c r="N6" s="731">
        <f>M6-L6</f>
        <v>-9.5312599999999996</v>
      </c>
      <c r="O6" s="34"/>
      <c r="P6" s="538">
        <v>60.643500000000003</v>
      </c>
      <c r="Q6" s="538">
        <v>60.396000000000001</v>
      </c>
      <c r="R6" s="539">
        <f>Q6-P6</f>
        <v>-0.24750000000000227</v>
      </c>
      <c r="S6" s="487"/>
      <c r="T6" s="479">
        <v>57.531999999999996</v>
      </c>
      <c r="U6" s="479">
        <v>55.790999999999997</v>
      </c>
      <c r="V6" s="480">
        <f t="shared" ref="V6:V10" si="1">U6-T6</f>
        <v>-1.7409999999999997</v>
      </c>
      <c r="W6" s="102"/>
      <c r="X6" s="383">
        <v>52.51146</v>
      </c>
      <c r="Y6" s="383">
        <v>54.529000000000003</v>
      </c>
      <c r="Z6" s="384">
        <f>Y6-X6</f>
        <v>2.0175400000000039</v>
      </c>
      <c r="AA6" s="100"/>
    </row>
    <row r="7" spans="1:27" ht="18" customHeight="1" x14ac:dyDescent="0.35">
      <c r="A7" s="17"/>
      <c r="B7" s="314" t="s">
        <v>71</v>
      </c>
      <c r="C7" s="183"/>
      <c r="D7" s="371"/>
      <c r="E7" s="372"/>
      <c r="F7" s="373">
        <f t="shared" ref="F7:F42" si="2">E7-D7</f>
        <v>0</v>
      </c>
      <c r="G7" s="101"/>
      <c r="H7" s="676"/>
      <c r="I7" s="676"/>
      <c r="J7" s="616">
        <f t="shared" si="0"/>
        <v>0</v>
      </c>
      <c r="K7" s="325"/>
      <c r="L7" s="732">
        <v>138.26322999999999</v>
      </c>
      <c r="M7" s="732">
        <v>143.13</v>
      </c>
      <c r="N7" s="732">
        <f>M7-L7</f>
        <v>4.8667700000000025</v>
      </c>
      <c r="O7" s="35"/>
      <c r="P7" s="540">
        <v>135.37194</v>
      </c>
      <c r="Q7" s="540">
        <v>148.2345</v>
      </c>
      <c r="R7" s="541">
        <f>Q7-P7</f>
        <v>12.862560000000002</v>
      </c>
      <c r="S7" s="488"/>
      <c r="T7" s="481">
        <v>140.19999999999999</v>
      </c>
      <c r="U7" s="481">
        <v>147.33500000000001</v>
      </c>
      <c r="V7" s="483">
        <f t="shared" si="1"/>
        <v>7.1350000000000193</v>
      </c>
      <c r="W7" s="101"/>
      <c r="X7" s="385">
        <v>134.66847999999999</v>
      </c>
      <c r="Y7" s="385">
        <v>152.44550000000001</v>
      </c>
      <c r="Z7" s="386">
        <f>Y7-X7</f>
        <v>17.777020000000022</v>
      </c>
      <c r="AA7" s="101"/>
    </row>
    <row r="8" spans="1:27" ht="18" customHeight="1" x14ac:dyDescent="0.35">
      <c r="A8" s="17"/>
      <c r="B8" s="314" t="s">
        <v>72</v>
      </c>
      <c r="C8" s="183"/>
      <c r="D8" s="371"/>
      <c r="E8" s="372"/>
      <c r="F8" s="373">
        <f t="shared" si="2"/>
        <v>0</v>
      </c>
      <c r="G8" s="101"/>
      <c r="H8" s="676"/>
      <c r="I8" s="676"/>
      <c r="J8" s="616">
        <f t="shared" si="0"/>
        <v>0</v>
      </c>
      <c r="K8" s="325"/>
      <c r="L8" s="732">
        <v>41.167850000000001</v>
      </c>
      <c r="M8" s="732">
        <v>42.427</v>
      </c>
      <c r="N8" s="732">
        <f>M8-L8</f>
        <v>1.2591499999999982</v>
      </c>
      <c r="O8" s="35"/>
      <c r="P8" s="540">
        <v>49.458829999999999</v>
      </c>
      <c r="Q8" s="540">
        <v>52.252499999999998</v>
      </c>
      <c r="R8" s="541">
        <f>Q8-P8</f>
        <v>2.7936699999999988</v>
      </c>
      <c r="S8" s="101"/>
      <c r="T8" s="481">
        <v>51.372999999999998</v>
      </c>
      <c r="U8" s="481">
        <v>57.941000000000003</v>
      </c>
      <c r="V8" s="483">
        <f t="shared" si="1"/>
        <v>6.5680000000000049</v>
      </c>
      <c r="W8" s="101"/>
      <c r="X8" s="385">
        <v>48.028329999999997</v>
      </c>
      <c r="Y8" s="385">
        <v>60.880249999999997</v>
      </c>
      <c r="Z8" s="386">
        <f>Y8-X8</f>
        <v>12.85192</v>
      </c>
      <c r="AA8" s="101"/>
    </row>
    <row r="9" spans="1:27" ht="18" customHeight="1" x14ac:dyDescent="0.35">
      <c r="A9" s="17"/>
      <c r="B9" s="316" t="s">
        <v>73</v>
      </c>
      <c r="C9" s="183"/>
      <c r="D9" s="375">
        <v>36.299999999999997</v>
      </c>
      <c r="E9" s="376">
        <v>40.9</v>
      </c>
      <c r="F9" s="377">
        <f t="shared" si="2"/>
        <v>4.6000000000000014</v>
      </c>
      <c r="G9" s="101"/>
      <c r="H9" s="614">
        <v>110</v>
      </c>
      <c r="I9" s="614">
        <v>120</v>
      </c>
      <c r="J9" s="624">
        <f t="shared" si="0"/>
        <v>10</v>
      </c>
      <c r="K9" s="325"/>
      <c r="L9" s="733">
        <v>0.5</v>
      </c>
      <c r="M9" s="733"/>
      <c r="N9" s="733">
        <f>M9-L9</f>
        <v>-0.5</v>
      </c>
      <c r="O9" s="35"/>
      <c r="P9" s="542">
        <v>152.77835999999999</v>
      </c>
      <c r="Q9" s="542">
        <v>179.78149999999999</v>
      </c>
      <c r="R9" s="543">
        <f>Q9-P9</f>
        <v>27.003140000000002</v>
      </c>
      <c r="S9" s="101"/>
      <c r="T9" s="482">
        <v>156.74299999999999</v>
      </c>
      <c r="U9" s="482">
        <v>186.858</v>
      </c>
      <c r="V9" s="486">
        <f t="shared" si="1"/>
        <v>30.115000000000009</v>
      </c>
      <c r="W9" s="101"/>
      <c r="X9" s="387">
        <v>165.65082000000001</v>
      </c>
      <c r="Y9" s="387">
        <v>179.63249999999999</v>
      </c>
      <c r="Z9" s="388">
        <f>Y9-X9</f>
        <v>13.981679999999983</v>
      </c>
      <c r="AA9" s="101"/>
    </row>
    <row r="10" spans="1:27" ht="18" customHeight="1" x14ac:dyDescent="0.35">
      <c r="A10" s="767" t="s">
        <v>25</v>
      </c>
      <c r="B10" s="833"/>
      <c r="C10" s="184"/>
      <c r="D10" s="128">
        <f>SUM(D6:D9)</f>
        <v>87.9</v>
      </c>
      <c r="E10" s="144">
        <f>SUM(E6:E9)</f>
        <v>80.5</v>
      </c>
      <c r="F10" s="136">
        <f t="shared" si="2"/>
        <v>-7.4000000000000057</v>
      </c>
      <c r="G10" s="103"/>
      <c r="H10" s="612">
        <f>SUM(H6:H9)</f>
        <v>150</v>
      </c>
      <c r="I10" s="612">
        <f>SUM(I6:I9)</f>
        <v>160</v>
      </c>
      <c r="J10" s="619">
        <f t="shared" si="0"/>
        <v>10</v>
      </c>
      <c r="K10" s="46"/>
      <c r="L10" s="734">
        <f>SUM(L6:L9)</f>
        <v>221.37808999999999</v>
      </c>
      <c r="M10" s="735">
        <f>SUM(M6:M9)</f>
        <v>217.47274999999999</v>
      </c>
      <c r="N10" s="735">
        <f>SUM(N6:N9)</f>
        <v>-3.9053399999999989</v>
      </c>
      <c r="O10" s="36"/>
      <c r="P10" s="544">
        <f>SUM(P6:P9)</f>
        <v>398.25263000000001</v>
      </c>
      <c r="Q10" s="544">
        <f>SUM(Q6:Q9)</f>
        <v>440.66449999999998</v>
      </c>
      <c r="R10" s="545">
        <f>Q10-P10</f>
        <v>42.411869999999965</v>
      </c>
      <c r="S10" s="103"/>
      <c r="T10" s="215">
        <f>SUM(T6:T9)</f>
        <v>405.84799999999996</v>
      </c>
      <c r="U10" s="215">
        <f>SUM(U6:U9)</f>
        <v>447.92500000000001</v>
      </c>
      <c r="V10" s="248">
        <f t="shared" si="1"/>
        <v>42.077000000000055</v>
      </c>
      <c r="W10" s="103"/>
      <c r="X10" s="389">
        <f>SUM(X6:X9)</f>
        <v>400.85908999999998</v>
      </c>
      <c r="Y10" s="389">
        <f>SUM(Y6:Y9)</f>
        <v>447.48725000000002</v>
      </c>
      <c r="Z10" s="390">
        <f>Y10-X10</f>
        <v>46.628160000000037</v>
      </c>
      <c r="AA10" s="103"/>
    </row>
    <row r="11" spans="1:27" ht="7.5" customHeight="1" x14ac:dyDescent="0.35">
      <c r="A11" s="17"/>
      <c r="B11" s="17"/>
      <c r="C11" s="17"/>
      <c r="D11" s="124"/>
      <c r="E11" s="143"/>
      <c r="F11" s="126"/>
      <c r="G11" s="99"/>
      <c r="H11" s="674"/>
      <c r="I11" s="674"/>
      <c r="J11" s="675"/>
      <c r="K11" s="325"/>
      <c r="L11" s="821"/>
      <c r="M11" s="822"/>
      <c r="N11" s="822"/>
      <c r="O11" s="35"/>
      <c r="P11" s="536"/>
      <c r="Q11" s="536"/>
      <c r="R11" s="537"/>
      <c r="S11" s="99"/>
      <c r="T11" s="249"/>
      <c r="U11" s="249"/>
      <c r="V11" s="250"/>
      <c r="W11" s="99"/>
      <c r="X11" s="391"/>
      <c r="Y11" s="391"/>
      <c r="Z11" s="392"/>
      <c r="AA11" s="99"/>
    </row>
    <row r="12" spans="1:27" ht="18" customHeight="1" x14ac:dyDescent="0.35">
      <c r="A12" s="17"/>
      <c r="B12" s="313" t="s">
        <v>123</v>
      </c>
      <c r="C12" s="179"/>
      <c r="D12" s="378"/>
      <c r="E12" s="379"/>
      <c r="F12" s="369">
        <f t="shared" si="2"/>
        <v>0</v>
      </c>
      <c r="G12" s="101"/>
      <c r="H12" s="613"/>
      <c r="I12" s="613"/>
      <c r="J12" s="615">
        <f>I12-H12</f>
        <v>0</v>
      </c>
      <c r="K12" s="325"/>
      <c r="L12" s="731"/>
      <c r="M12" s="731"/>
      <c r="N12" s="731">
        <f t="shared" ref="N12:N17" si="3">M12-L12</f>
        <v>0</v>
      </c>
      <c r="O12" s="35"/>
      <c r="P12" s="538">
        <v>67.004540000000006</v>
      </c>
      <c r="Q12" s="538">
        <v>39.752249999999997</v>
      </c>
      <c r="R12" s="539">
        <f>Q12-P12</f>
        <v>-27.252290000000009</v>
      </c>
      <c r="S12" s="101"/>
      <c r="T12" s="479"/>
      <c r="U12" s="594"/>
      <c r="V12" s="318">
        <f t="shared" ref="V12:V17" si="4">U12-T12</f>
        <v>0</v>
      </c>
      <c r="W12" s="101"/>
      <c r="X12" s="383">
        <v>55.950569999999999</v>
      </c>
      <c r="Y12" s="383">
        <v>40.667999999999999</v>
      </c>
      <c r="Z12" s="384">
        <f t="shared" ref="Z12:Z18" si="5">Y12-X12</f>
        <v>-15.28257</v>
      </c>
      <c r="AA12" s="101"/>
    </row>
    <row r="13" spans="1:27" ht="18" customHeight="1" x14ac:dyDescent="0.35">
      <c r="A13" s="17"/>
      <c r="B13" s="314" t="s">
        <v>74</v>
      </c>
      <c r="C13" s="178"/>
      <c r="D13" s="371"/>
      <c r="E13" s="372"/>
      <c r="F13" s="373">
        <f t="shared" si="2"/>
        <v>0</v>
      </c>
      <c r="G13" s="101"/>
      <c r="H13" s="676"/>
      <c r="I13" s="676"/>
      <c r="J13" s="616">
        <f t="shared" ref="J13:J18" si="6">I13-H13</f>
        <v>0</v>
      </c>
      <c r="K13" s="325"/>
      <c r="L13" s="732"/>
      <c r="M13" s="732">
        <v>28.611000000000001</v>
      </c>
      <c r="N13" s="732">
        <f t="shared" si="3"/>
        <v>28.611000000000001</v>
      </c>
      <c r="O13" s="35"/>
      <c r="P13" s="540">
        <v>0</v>
      </c>
      <c r="Q13" s="540">
        <v>28.628499999999999</v>
      </c>
      <c r="R13" s="541">
        <f t="shared" ref="R13:R18" si="7">Q13-P13</f>
        <v>28.628499999999999</v>
      </c>
      <c r="S13" s="101"/>
      <c r="T13" s="522">
        <v>0</v>
      </c>
      <c r="U13" s="522">
        <v>29.4</v>
      </c>
      <c r="V13" s="484">
        <f t="shared" si="4"/>
        <v>29.4</v>
      </c>
      <c r="W13" s="101"/>
      <c r="X13" s="385">
        <v>0</v>
      </c>
      <c r="Y13" s="385">
        <v>28.891999999999999</v>
      </c>
      <c r="Z13" s="386">
        <f t="shared" si="5"/>
        <v>28.891999999999999</v>
      </c>
      <c r="AA13" s="101"/>
    </row>
    <row r="14" spans="1:27" ht="18" customHeight="1" x14ac:dyDescent="0.35">
      <c r="A14" s="17"/>
      <c r="B14" s="315" t="s">
        <v>143</v>
      </c>
      <c r="C14" s="179"/>
      <c r="D14" s="373"/>
      <c r="E14" s="374"/>
      <c r="F14" s="373">
        <f t="shared" si="2"/>
        <v>0</v>
      </c>
      <c r="G14" s="102"/>
      <c r="H14" s="676"/>
      <c r="I14" s="676"/>
      <c r="J14" s="616">
        <f t="shared" si="6"/>
        <v>0</v>
      </c>
      <c r="K14" s="325"/>
      <c r="L14" s="732">
        <v>0.97248000000000001</v>
      </c>
      <c r="M14" s="732">
        <v>0.54500000000000004</v>
      </c>
      <c r="N14" s="732">
        <f t="shared" si="3"/>
        <v>-0.42747999999999997</v>
      </c>
      <c r="O14" s="35"/>
      <c r="P14" s="540">
        <v>8.7173599999999993</v>
      </c>
      <c r="Q14" s="540">
        <v>4.7035</v>
      </c>
      <c r="R14" s="541">
        <f t="shared" si="7"/>
        <v>-4.0138599999999993</v>
      </c>
      <c r="S14" s="102"/>
      <c r="T14" s="481">
        <v>3.94</v>
      </c>
      <c r="U14" s="481">
        <v>5.6879999999999997</v>
      </c>
      <c r="V14" s="484">
        <f t="shared" si="4"/>
        <v>1.7479999999999998</v>
      </c>
      <c r="W14" s="102"/>
      <c r="X14" s="385">
        <v>7.8706100000000001</v>
      </c>
      <c r="Y14" s="385">
        <v>5.9610000000000003</v>
      </c>
      <c r="Z14" s="386">
        <f t="shared" si="5"/>
        <v>-1.9096099999999998</v>
      </c>
      <c r="AA14" s="102"/>
    </row>
    <row r="15" spans="1:27" ht="18" customHeight="1" x14ac:dyDescent="0.35">
      <c r="A15" s="17"/>
      <c r="B15" s="314" t="s">
        <v>75</v>
      </c>
      <c r="C15" s="178"/>
      <c r="D15" s="371"/>
      <c r="E15" s="372"/>
      <c r="F15" s="373">
        <f t="shared" si="2"/>
        <v>0</v>
      </c>
      <c r="G15" s="101"/>
      <c r="H15" s="676"/>
      <c r="I15" s="676"/>
      <c r="J15" s="676">
        <f t="shared" si="6"/>
        <v>0</v>
      </c>
      <c r="K15" s="325"/>
      <c r="L15" s="732">
        <v>0.2467</v>
      </c>
      <c r="M15" s="732"/>
      <c r="N15" s="732">
        <f t="shared" si="3"/>
        <v>-0.2467</v>
      </c>
      <c r="O15" s="35"/>
      <c r="P15" s="540">
        <v>31.06251</v>
      </c>
      <c r="Q15" s="540">
        <v>26.208880000000001</v>
      </c>
      <c r="R15" s="540">
        <f t="shared" si="7"/>
        <v>-4.853629999999999</v>
      </c>
      <c r="S15" s="101"/>
      <c r="T15" s="481">
        <v>30.81</v>
      </c>
      <c r="U15" s="481">
        <v>23.04</v>
      </c>
      <c r="V15" s="484">
        <f t="shared" si="4"/>
        <v>-7.77</v>
      </c>
      <c r="W15" s="101"/>
      <c r="X15" s="385">
        <v>32.654510000000002</v>
      </c>
      <c r="Y15" s="385">
        <v>22.56</v>
      </c>
      <c r="Z15" s="386">
        <f t="shared" si="5"/>
        <v>-10.094510000000003</v>
      </c>
      <c r="AA15" s="101"/>
    </row>
    <row r="16" spans="1:27" ht="18" customHeight="1" x14ac:dyDescent="0.35">
      <c r="A16" s="17"/>
      <c r="B16" s="314" t="s">
        <v>76</v>
      </c>
      <c r="C16" s="178"/>
      <c r="D16" s="371"/>
      <c r="E16" s="372">
        <v>8.3000000000000007</v>
      </c>
      <c r="F16" s="373">
        <f t="shared" si="2"/>
        <v>8.3000000000000007</v>
      </c>
      <c r="G16" s="101"/>
      <c r="H16" s="676"/>
      <c r="I16" s="676"/>
      <c r="J16" s="616">
        <f t="shared" si="6"/>
        <v>0</v>
      </c>
      <c r="K16" s="325"/>
      <c r="L16" s="732"/>
      <c r="M16" s="732">
        <v>24.294</v>
      </c>
      <c r="N16" s="732">
        <f t="shared" si="3"/>
        <v>24.294</v>
      </c>
      <c r="O16" s="35"/>
      <c r="P16" s="540">
        <v>0</v>
      </c>
      <c r="Q16" s="540">
        <v>23.535</v>
      </c>
      <c r="R16" s="541">
        <f t="shared" si="7"/>
        <v>23.535</v>
      </c>
      <c r="S16" s="101"/>
      <c r="T16" s="481">
        <v>0</v>
      </c>
      <c r="U16" s="481">
        <v>23.175000000000001</v>
      </c>
      <c r="V16" s="484">
        <f t="shared" si="4"/>
        <v>23.175000000000001</v>
      </c>
      <c r="W16" s="101"/>
      <c r="X16" s="385">
        <v>0</v>
      </c>
      <c r="Y16" s="385">
        <v>23.306999999999999</v>
      </c>
      <c r="Z16" s="386">
        <f t="shared" si="5"/>
        <v>23.306999999999999</v>
      </c>
      <c r="AA16" s="101"/>
    </row>
    <row r="17" spans="1:27" ht="18" customHeight="1" x14ac:dyDescent="0.35">
      <c r="A17" s="17"/>
      <c r="B17" s="317" t="s">
        <v>77</v>
      </c>
      <c r="C17" s="178"/>
      <c r="D17" s="375"/>
      <c r="E17" s="376"/>
      <c r="F17" s="377">
        <f t="shared" si="2"/>
        <v>0</v>
      </c>
      <c r="G17" s="101"/>
      <c r="H17" s="614"/>
      <c r="I17" s="614"/>
      <c r="J17" s="624">
        <f t="shared" si="6"/>
        <v>0</v>
      </c>
      <c r="K17" s="325"/>
      <c r="L17" s="733">
        <v>0.17399999999999999</v>
      </c>
      <c r="M17" s="733"/>
      <c r="N17" s="733">
        <f t="shared" si="3"/>
        <v>-0.17399999999999999</v>
      </c>
      <c r="O17" s="35"/>
      <c r="P17" s="542">
        <v>18.520060000000001</v>
      </c>
      <c r="Q17" s="542">
        <v>15.711</v>
      </c>
      <c r="R17" s="543">
        <f t="shared" si="7"/>
        <v>-2.8090600000000006</v>
      </c>
      <c r="S17" s="101"/>
      <c r="T17" s="482">
        <v>30.774000000000001</v>
      </c>
      <c r="U17" s="482">
        <v>12.24</v>
      </c>
      <c r="V17" s="485">
        <f t="shared" si="4"/>
        <v>-18.533999999999999</v>
      </c>
      <c r="W17" s="101"/>
      <c r="X17" s="387">
        <v>16.913900000000002</v>
      </c>
      <c r="Y17" s="387">
        <v>12.71</v>
      </c>
      <c r="Z17" s="388">
        <f t="shared" si="5"/>
        <v>-4.2039000000000009</v>
      </c>
      <c r="AA17" s="101"/>
    </row>
    <row r="18" spans="1:27" ht="18" customHeight="1" x14ac:dyDescent="0.35">
      <c r="A18" s="767" t="s">
        <v>27</v>
      </c>
      <c r="B18" s="768"/>
      <c r="C18" s="180"/>
      <c r="D18" s="128">
        <f>SUM(D12:D17)</f>
        <v>0</v>
      </c>
      <c r="E18" s="144">
        <f>SUM(E12:E17)</f>
        <v>8.3000000000000007</v>
      </c>
      <c r="F18" s="136">
        <f t="shared" si="2"/>
        <v>8.3000000000000007</v>
      </c>
      <c r="G18" s="103"/>
      <c r="H18" s="612">
        <f>SUM(H12:H17)</f>
        <v>0</v>
      </c>
      <c r="I18" s="612">
        <f>SUM(I12:I17)</f>
        <v>0</v>
      </c>
      <c r="J18" s="619">
        <f t="shared" si="6"/>
        <v>0</v>
      </c>
      <c r="K18" s="46"/>
      <c r="L18" s="734">
        <f>SUM(L12:L17)</f>
        <v>1.3931799999999999</v>
      </c>
      <c r="M18" s="735">
        <f>SUM(M12:M17)</f>
        <v>53.45</v>
      </c>
      <c r="N18" s="735">
        <f>SUM(N12:N17)</f>
        <v>52.056820000000002</v>
      </c>
      <c r="O18" s="36"/>
      <c r="P18" s="544">
        <f>SUM(P12:P17)</f>
        <v>125.30447000000001</v>
      </c>
      <c r="Q18" s="544">
        <f>SUM(Q12:Q17)</f>
        <v>138.53913</v>
      </c>
      <c r="R18" s="545">
        <f t="shared" si="7"/>
        <v>13.234659999999991</v>
      </c>
      <c r="S18" s="103"/>
      <c r="T18" s="215">
        <f>SUM(T12:T17)</f>
        <v>65.524000000000001</v>
      </c>
      <c r="U18" s="215">
        <f>SUM(U12:U17)</f>
        <v>93.542999999999992</v>
      </c>
      <c r="V18" s="248">
        <f>U18-T18</f>
        <v>28.018999999999991</v>
      </c>
      <c r="W18" s="103"/>
      <c r="X18" s="389">
        <f>SUM(X12:X17)</f>
        <v>113.38959</v>
      </c>
      <c r="Y18" s="389">
        <f>SUM(Y12:Y17)</f>
        <v>134.09800000000001</v>
      </c>
      <c r="Z18" s="390">
        <f t="shared" si="5"/>
        <v>20.708410000000015</v>
      </c>
      <c r="AA18" s="103"/>
    </row>
    <row r="19" spans="1:27" ht="7.5" customHeight="1" x14ac:dyDescent="0.35">
      <c r="A19" s="17"/>
      <c r="B19" s="17"/>
      <c r="C19" s="17"/>
      <c r="D19" s="124"/>
      <c r="E19" s="143"/>
      <c r="F19" s="126"/>
      <c r="G19" s="99"/>
      <c r="H19" s="674"/>
      <c r="I19" s="674"/>
      <c r="J19" s="675"/>
      <c r="K19" s="325"/>
      <c r="L19" s="821"/>
      <c r="M19" s="822"/>
      <c r="N19" s="822"/>
      <c r="O19" s="35"/>
      <c r="P19" s="536"/>
      <c r="Q19" s="536"/>
      <c r="R19" s="537"/>
      <c r="S19" s="99"/>
      <c r="T19" s="249"/>
      <c r="U19" s="251"/>
      <c r="V19" s="250"/>
      <c r="W19" s="99"/>
      <c r="X19" s="391"/>
      <c r="Y19" s="393"/>
      <c r="Z19" s="392"/>
      <c r="AA19" s="99"/>
    </row>
    <row r="20" spans="1:27" ht="18" customHeight="1" x14ac:dyDescent="0.35">
      <c r="A20" s="15"/>
      <c r="B20" s="313" t="s">
        <v>78</v>
      </c>
      <c r="C20" s="178"/>
      <c r="D20" s="378"/>
      <c r="E20" s="379"/>
      <c r="F20" s="369">
        <f t="shared" si="2"/>
        <v>0</v>
      </c>
      <c r="G20" s="101"/>
      <c r="H20" s="613">
        <v>80</v>
      </c>
      <c r="I20" s="613">
        <v>80</v>
      </c>
      <c r="J20" s="677">
        <f t="shared" ref="J20:J25" si="8">I20-H20</f>
        <v>0</v>
      </c>
      <c r="K20" s="325"/>
      <c r="L20" s="731"/>
      <c r="M20" s="731"/>
      <c r="N20" s="731">
        <f>M20-L20</f>
        <v>0</v>
      </c>
      <c r="O20" s="35"/>
      <c r="P20" s="538">
        <v>152.58652000000001</v>
      </c>
      <c r="Q20" s="538">
        <v>87.26643</v>
      </c>
      <c r="R20" s="547">
        <f t="shared" ref="R20:R25" si="9">Q20-P20</f>
        <v>-65.320090000000008</v>
      </c>
      <c r="S20" s="101"/>
      <c r="T20" s="479"/>
      <c r="U20" s="479"/>
      <c r="V20" s="318">
        <f t="shared" ref="V20:V25" si="10">U20-T20</f>
        <v>0</v>
      </c>
      <c r="W20" s="101"/>
      <c r="X20" s="383">
        <v>14.5039</v>
      </c>
      <c r="Y20" s="383"/>
      <c r="Z20" s="384">
        <f t="shared" ref="Z20:Z25" si="11">Y20-X20</f>
        <v>-14.5039</v>
      </c>
      <c r="AA20" s="101"/>
    </row>
    <row r="21" spans="1:27" ht="18" customHeight="1" x14ac:dyDescent="0.35">
      <c r="A21" s="15"/>
      <c r="B21" s="314" t="s">
        <v>79</v>
      </c>
      <c r="C21" s="178"/>
      <c r="D21" s="371"/>
      <c r="E21" s="372"/>
      <c r="F21" s="373">
        <f t="shared" si="2"/>
        <v>0</v>
      </c>
      <c r="G21" s="101"/>
      <c r="H21" s="676"/>
      <c r="I21" s="676"/>
      <c r="J21" s="676">
        <f t="shared" si="8"/>
        <v>0</v>
      </c>
      <c r="K21" s="325"/>
      <c r="L21" s="732">
        <v>4.8375000000000004</v>
      </c>
      <c r="M21" s="732">
        <v>14.496</v>
      </c>
      <c r="N21" s="732">
        <f>M21-L21</f>
        <v>9.6585000000000001</v>
      </c>
      <c r="O21" s="35"/>
      <c r="P21" s="540">
        <v>4.835</v>
      </c>
      <c r="Q21" s="540">
        <v>14.47</v>
      </c>
      <c r="R21" s="540">
        <f t="shared" si="9"/>
        <v>9.6350000000000016</v>
      </c>
      <c r="S21" s="101"/>
      <c r="T21" s="481">
        <v>4.79</v>
      </c>
      <c r="U21" s="481">
        <v>14.446</v>
      </c>
      <c r="V21" s="484">
        <f t="shared" si="10"/>
        <v>9.6559999999999988</v>
      </c>
      <c r="W21" s="101"/>
      <c r="X21" s="385">
        <v>4.6755000000000004</v>
      </c>
      <c r="Y21" s="385">
        <v>14.000249999999999</v>
      </c>
      <c r="Z21" s="386">
        <f t="shared" si="11"/>
        <v>9.3247499999999981</v>
      </c>
      <c r="AA21" s="101"/>
    </row>
    <row r="22" spans="1:27" ht="18" customHeight="1" x14ac:dyDescent="0.35">
      <c r="A22" s="15"/>
      <c r="B22" s="314" t="s">
        <v>80</v>
      </c>
      <c r="C22" s="178"/>
      <c r="D22" s="371"/>
      <c r="E22" s="372"/>
      <c r="F22" s="373">
        <f t="shared" si="2"/>
        <v>0</v>
      </c>
      <c r="G22" s="101"/>
      <c r="H22" s="676"/>
      <c r="I22" s="676"/>
      <c r="J22" s="676">
        <f t="shared" si="8"/>
        <v>0</v>
      </c>
      <c r="K22" s="325"/>
      <c r="L22" s="732">
        <v>1.9777499999999999</v>
      </c>
      <c r="M22" s="732">
        <v>3.7290000000000001</v>
      </c>
      <c r="N22" s="732">
        <f>M22-L22</f>
        <v>1.7512500000000002</v>
      </c>
      <c r="O22" s="35"/>
      <c r="P22" s="540">
        <v>1.9</v>
      </c>
      <c r="Q22" s="540">
        <v>3.8214999999999999</v>
      </c>
      <c r="R22" s="540">
        <f t="shared" si="9"/>
        <v>1.9215</v>
      </c>
      <c r="S22" s="101"/>
      <c r="T22" s="481">
        <v>2.0169999999999999</v>
      </c>
      <c r="U22" s="481">
        <v>4.0540000000000003</v>
      </c>
      <c r="V22" s="484">
        <f t="shared" si="10"/>
        <v>2.0370000000000004</v>
      </c>
      <c r="W22" s="101"/>
      <c r="X22" s="385">
        <v>2.0647500000000001</v>
      </c>
      <c r="Y22" s="385">
        <v>4.1295000000000002</v>
      </c>
      <c r="Z22" s="386">
        <f t="shared" si="11"/>
        <v>2.0647500000000001</v>
      </c>
      <c r="AA22" s="101"/>
    </row>
    <row r="23" spans="1:27" ht="18" customHeight="1" x14ac:dyDescent="0.35">
      <c r="A23" s="15"/>
      <c r="B23" s="314" t="s">
        <v>81</v>
      </c>
      <c r="C23" s="178"/>
      <c r="D23" s="371">
        <v>0.7</v>
      </c>
      <c r="E23" s="372">
        <v>1.5</v>
      </c>
      <c r="F23" s="373">
        <f t="shared" si="2"/>
        <v>0.8</v>
      </c>
      <c r="G23" s="101"/>
      <c r="H23" s="676"/>
      <c r="I23" s="676"/>
      <c r="J23" s="676">
        <f t="shared" si="8"/>
        <v>0</v>
      </c>
      <c r="K23" s="325"/>
      <c r="L23" s="732"/>
      <c r="M23" s="732"/>
      <c r="N23" s="732">
        <f>M23-L23</f>
        <v>0</v>
      </c>
      <c r="O23" s="35"/>
      <c r="P23" s="540">
        <v>3.6</v>
      </c>
      <c r="Q23" s="540">
        <v>7.2030000000000003</v>
      </c>
      <c r="R23" s="540">
        <f t="shared" si="9"/>
        <v>3.6030000000000002</v>
      </c>
      <c r="S23" s="101"/>
      <c r="T23" s="481">
        <v>3.08</v>
      </c>
      <c r="U23" s="481">
        <v>6.8520000000000003</v>
      </c>
      <c r="V23" s="484">
        <f t="shared" si="10"/>
        <v>3.7720000000000002</v>
      </c>
      <c r="W23" s="101"/>
      <c r="X23" s="385">
        <v>3.5684999999999998</v>
      </c>
      <c r="Y23" s="385">
        <v>7.1355000000000004</v>
      </c>
      <c r="Z23" s="386">
        <f t="shared" si="11"/>
        <v>3.5670000000000006</v>
      </c>
      <c r="AA23" s="101"/>
    </row>
    <row r="24" spans="1:27" ht="18" customHeight="1" x14ac:dyDescent="0.35">
      <c r="A24" s="15"/>
      <c r="B24" s="316" t="s">
        <v>82</v>
      </c>
      <c r="C24" s="178"/>
      <c r="D24" s="375"/>
      <c r="E24" s="376"/>
      <c r="F24" s="377">
        <f t="shared" si="2"/>
        <v>0</v>
      </c>
      <c r="G24" s="101"/>
      <c r="H24" s="614"/>
      <c r="I24" s="614"/>
      <c r="J24" s="624">
        <f t="shared" si="8"/>
        <v>0</v>
      </c>
      <c r="K24" s="325"/>
      <c r="L24" s="733">
        <v>9.2064400000000006</v>
      </c>
      <c r="M24" s="733">
        <v>4.556</v>
      </c>
      <c r="N24" s="733">
        <f>M24-L24</f>
        <v>-4.6504400000000006</v>
      </c>
      <c r="O24" s="35"/>
      <c r="P24" s="542">
        <v>1.36</v>
      </c>
      <c r="Q24" s="542">
        <v>0.4</v>
      </c>
      <c r="R24" s="543">
        <f t="shared" si="9"/>
        <v>-0.96000000000000008</v>
      </c>
      <c r="S24" s="488"/>
      <c r="T24" s="482">
        <v>12.186999999999999</v>
      </c>
      <c r="U24" s="482">
        <v>3.786</v>
      </c>
      <c r="V24" s="485">
        <f t="shared" si="10"/>
        <v>-8.4009999999999998</v>
      </c>
      <c r="W24" s="101"/>
      <c r="X24" s="387"/>
      <c r="Y24" s="387"/>
      <c r="Z24" s="388">
        <f t="shared" si="11"/>
        <v>0</v>
      </c>
      <c r="AA24" s="101"/>
    </row>
    <row r="25" spans="1:27" ht="18" customHeight="1" x14ac:dyDescent="0.35">
      <c r="A25" s="767" t="s">
        <v>83</v>
      </c>
      <c r="B25" s="768"/>
      <c r="C25" s="181"/>
      <c r="D25" s="129">
        <f>SUM(D20:D24)</f>
        <v>0.7</v>
      </c>
      <c r="E25" s="145">
        <f>SUM(E20:E24)</f>
        <v>1.5</v>
      </c>
      <c r="F25" s="136">
        <f t="shared" si="2"/>
        <v>0.8</v>
      </c>
      <c r="G25" s="104"/>
      <c r="H25" s="654">
        <f>SUM(H20:H24)</f>
        <v>80</v>
      </c>
      <c r="I25" s="654">
        <f>SUM(I20:I24)</f>
        <v>80</v>
      </c>
      <c r="J25" s="620">
        <f t="shared" si="8"/>
        <v>0</v>
      </c>
      <c r="K25" s="46"/>
      <c r="L25" s="734">
        <f>SUM(L20:L24)</f>
        <v>16.02169</v>
      </c>
      <c r="M25" s="735">
        <f>SUM(M20:M24)</f>
        <v>22.781000000000002</v>
      </c>
      <c r="N25" s="735">
        <f>SUM(N20:N24)</f>
        <v>6.7593100000000002</v>
      </c>
      <c r="O25" s="36"/>
      <c r="P25" s="548">
        <f>SUM(P20:P24)</f>
        <v>164.28152000000003</v>
      </c>
      <c r="Q25" s="548">
        <f>SUM(Q20:Q24)</f>
        <v>113.16093000000001</v>
      </c>
      <c r="R25" s="549">
        <f t="shared" si="9"/>
        <v>-51.120590000000021</v>
      </c>
      <c r="S25" s="104"/>
      <c r="T25" s="215">
        <f>SUM(T20:T24)</f>
        <v>22.073999999999998</v>
      </c>
      <c r="U25" s="215">
        <f>SUM(U20:U24)</f>
        <v>29.138000000000002</v>
      </c>
      <c r="V25" s="248">
        <f t="shared" si="10"/>
        <v>7.0640000000000036</v>
      </c>
      <c r="W25" s="104"/>
      <c r="X25" s="389">
        <f>SUM(X20:X24)</f>
        <v>24.812650000000001</v>
      </c>
      <c r="Y25" s="389">
        <f>SUM(Y20:Y24)</f>
        <v>25.265250000000002</v>
      </c>
      <c r="Z25" s="390">
        <f t="shared" si="11"/>
        <v>0.45260000000000034</v>
      </c>
      <c r="AA25" s="104"/>
    </row>
    <row r="26" spans="1:27" ht="7.5" customHeight="1" x14ac:dyDescent="0.35">
      <c r="A26" s="17"/>
      <c r="B26" s="17"/>
      <c r="C26" s="17"/>
      <c r="D26" s="124"/>
      <c r="E26" s="143"/>
      <c r="F26" s="126"/>
      <c r="G26" s="99"/>
      <c r="H26" s="674"/>
      <c r="I26" s="674"/>
      <c r="J26" s="675"/>
      <c r="K26" s="325"/>
      <c r="L26" s="821"/>
      <c r="M26" s="822"/>
      <c r="N26" s="822"/>
      <c r="O26" s="35"/>
      <c r="P26" s="536"/>
      <c r="Q26" s="536"/>
      <c r="R26" s="537"/>
      <c r="S26" s="99"/>
      <c r="T26" s="249"/>
      <c r="U26" s="249"/>
      <c r="V26" s="252"/>
      <c r="W26" s="99"/>
      <c r="X26" s="391"/>
      <c r="Y26" s="391"/>
      <c r="Z26" s="394"/>
      <c r="AA26" s="99"/>
    </row>
    <row r="27" spans="1:27" ht="18" customHeight="1" x14ac:dyDescent="0.35">
      <c r="A27" s="17"/>
      <c r="B27" s="313" t="s">
        <v>120</v>
      </c>
      <c r="C27" s="179"/>
      <c r="D27" s="369"/>
      <c r="E27" s="370"/>
      <c r="F27" s="369">
        <f t="shared" si="2"/>
        <v>0</v>
      </c>
      <c r="G27" s="101"/>
      <c r="H27" s="613"/>
      <c r="I27" s="613"/>
      <c r="J27" s="615">
        <f>I27-H27</f>
        <v>0</v>
      </c>
      <c r="K27" s="325"/>
      <c r="L27" s="731"/>
      <c r="M27" s="731"/>
      <c r="N27" s="731">
        <f>M27-L27</f>
        <v>0</v>
      </c>
      <c r="O27" s="35"/>
      <c r="P27" s="538">
        <v>0.22500000000000001</v>
      </c>
      <c r="Q27" s="538">
        <v>0</v>
      </c>
      <c r="R27" s="539">
        <f>Q27-P27</f>
        <v>-0.22500000000000001</v>
      </c>
      <c r="S27" s="102"/>
      <c r="T27" s="479">
        <v>0.4</v>
      </c>
      <c r="U27" s="479">
        <v>10.14</v>
      </c>
      <c r="V27" s="318">
        <f>U27-T27</f>
        <v>9.74</v>
      </c>
      <c r="W27" s="102"/>
      <c r="X27" s="383">
        <v>0.8347</v>
      </c>
      <c r="Y27" s="383">
        <v>9.8294999999999995</v>
      </c>
      <c r="Z27" s="384">
        <f>Y27-X27</f>
        <v>8.9947999999999997</v>
      </c>
      <c r="AA27" s="319"/>
    </row>
    <row r="28" spans="1:27" ht="18" customHeight="1" x14ac:dyDescent="0.35">
      <c r="A28" s="17"/>
      <c r="B28" s="317" t="s">
        <v>92</v>
      </c>
      <c r="C28" s="179"/>
      <c r="D28" s="377"/>
      <c r="E28" s="380">
        <v>25.3</v>
      </c>
      <c r="F28" s="377">
        <f t="shared" si="2"/>
        <v>25.3</v>
      </c>
      <c r="G28" s="102"/>
      <c r="H28" s="614">
        <v>0</v>
      </c>
      <c r="I28" s="614">
        <v>35</v>
      </c>
      <c r="J28" s="624">
        <f>I28-H28</f>
        <v>35</v>
      </c>
      <c r="K28" s="325"/>
      <c r="L28" s="733"/>
      <c r="M28" s="733">
        <v>88.017499999999998</v>
      </c>
      <c r="N28" s="733">
        <f>M28-L28</f>
        <v>88.017499999999998</v>
      </c>
      <c r="O28" s="35"/>
      <c r="P28" s="542">
        <v>0</v>
      </c>
      <c r="Q28" s="542">
        <v>134.62248</v>
      </c>
      <c r="R28" s="543">
        <f>Q28-P28</f>
        <v>134.62248</v>
      </c>
      <c r="S28" s="102"/>
      <c r="T28" s="482">
        <v>0</v>
      </c>
      <c r="U28" s="482">
        <v>127.441</v>
      </c>
      <c r="V28" s="485">
        <f>U28-T28</f>
        <v>127.441</v>
      </c>
      <c r="W28" s="102"/>
      <c r="X28" s="387">
        <v>0</v>
      </c>
      <c r="Y28" s="387">
        <v>134.36088000000001</v>
      </c>
      <c r="Z28" s="388">
        <f>Y28-X28</f>
        <v>134.36088000000001</v>
      </c>
      <c r="AA28" s="320"/>
    </row>
    <row r="29" spans="1:27" ht="18" customHeight="1" x14ac:dyDescent="0.35">
      <c r="A29" s="836" t="s">
        <v>84</v>
      </c>
      <c r="B29" s="837"/>
      <c r="C29" s="182"/>
      <c r="D29" s="129">
        <f>SUM(D27:D28)</f>
        <v>0</v>
      </c>
      <c r="E29" s="145">
        <f>SUM(E27:E28)</f>
        <v>25.3</v>
      </c>
      <c r="F29" s="136">
        <f t="shared" si="2"/>
        <v>25.3</v>
      </c>
      <c r="G29" s="105"/>
      <c r="H29" s="654">
        <f>SUM(H27:H28)</f>
        <v>0</v>
      </c>
      <c r="I29" s="654">
        <f>SUM(I27:I28)</f>
        <v>35</v>
      </c>
      <c r="J29" s="620">
        <f>I29-H29</f>
        <v>35</v>
      </c>
      <c r="K29" s="46"/>
      <c r="L29" s="734">
        <f>SUM(L27:L28)</f>
        <v>0</v>
      </c>
      <c r="M29" s="735">
        <f>SUM(M27:M28)</f>
        <v>88.017499999999998</v>
      </c>
      <c r="N29" s="736">
        <f>M29-L29</f>
        <v>88.017499999999998</v>
      </c>
      <c r="O29" s="36"/>
      <c r="P29" s="548">
        <f>SUM(P27:P28)</f>
        <v>0.22500000000000001</v>
      </c>
      <c r="Q29" s="548">
        <f>SUM(Q27:Q28)</f>
        <v>134.62248</v>
      </c>
      <c r="R29" s="549">
        <f>Q29-P29</f>
        <v>134.39748</v>
      </c>
      <c r="S29" s="105"/>
      <c r="T29" s="215">
        <f>SUM(T27:T28)</f>
        <v>0.4</v>
      </c>
      <c r="U29" s="215">
        <f>SUM(U27:U28)</f>
        <v>137.58100000000002</v>
      </c>
      <c r="V29" s="248">
        <f>U29-T29</f>
        <v>137.18100000000001</v>
      </c>
      <c r="W29" s="105"/>
      <c r="X29" s="389">
        <f>SUM(X27:X28)</f>
        <v>0.8347</v>
      </c>
      <c r="Y29" s="389">
        <f>SUM(Y27:Y28)</f>
        <v>144.19038</v>
      </c>
      <c r="Z29" s="390">
        <f>Y29-X29</f>
        <v>143.35568000000001</v>
      </c>
      <c r="AA29" s="105"/>
    </row>
    <row r="30" spans="1:27" ht="7.5" customHeight="1" x14ac:dyDescent="0.35">
      <c r="A30" s="17"/>
      <c r="B30" s="244"/>
      <c r="C30" s="17"/>
      <c r="D30" s="123"/>
      <c r="E30" s="146"/>
      <c r="F30" s="126"/>
      <c r="G30" s="106"/>
      <c r="H30" s="678"/>
      <c r="I30" s="679"/>
      <c r="J30" s="680"/>
      <c r="K30" s="325"/>
      <c r="L30" s="821"/>
      <c r="M30" s="822"/>
      <c r="N30" s="823"/>
      <c r="O30" s="35"/>
      <c r="P30" s="550"/>
      <c r="Q30" s="551"/>
      <c r="R30" s="552"/>
      <c r="S30" s="106"/>
      <c r="T30" s="251"/>
      <c r="U30" s="251"/>
      <c r="V30" s="250"/>
      <c r="W30" s="106"/>
      <c r="X30" s="393"/>
      <c r="Y30" s="393"/>
      <c r="Z30" s="392"/>
      <c r="AA30" s="106"/>
    </row>
    <row r="31" spans="1:27" ht="18" customHeight="1" x14ac:dyDescent="0.35">
      <c r="A31" s="17"/>
      <c r="B31" s="313" t="s">
        <v>135</v>
      </c>
      <c r="C31" s="178"/>
      <c r="D31" s="378"/>
      <c r="E31" s="379">
        <v>7.2</v>
      </c>
      <c r="F31" s="369">
        <f t="shared" si="2"/>
        <v>7.2</v>
      </c>
      <c r="G31" s="101"/>
      <c r="H31" s="613">
        <v>0</v>
      </c>
      <c r="I31" s="613">
        <v>20</v>
      </c>
      <c r="J31" s="615">
        <f>I31-H31</f>
        <v>20</v>
      </c>
      <c r="K31" s="325"/>
      <c r="L31" s="731"/>
      <c r="M31" s="731">
        <v>35.046500000000002</v>
      </c>
      <c r="N31" s="731">
        <f>M31-L31</f>
        <v>35.046500000000002</v>
      </c>
      <c r="O31" s="35"/>
      <c r="P31" s="538">
        <v>0</v>
      </c>
      <c r="Q31" s="538">
        <v>66.34675</v>
      </c>
      <c r="R31" s="539">
        <f>Q31-P31</f>
        <v>66.34675</v>
      </c>
      <c r="S31" s="101"/>
      <c r="T31" s="479">
        <v>0</v>
      </c>
      <c r="U31" s="479">
        <v>64</v>
      </c>
      <c r="V31" s="318">
        <f>U31-T31</f>
        <v>64</v>
      </c>
      <c r="W31" s="101"/>
      <c r="X31" s="383">
        <v>0</v>
      </c>
      <c r="Y31" s="383">
        <v>60.506250000000001</v>
      </c>
      <c r="Z31" s="384">
        <f>Y31-X31</f>
        <v>60.506250000000001</v>
      </c>
      <c r="AA31" s="101"/>
    </row>
    <row r="32" spans="1:27" ht="18" customHeight="1" x14ac:dyDescent="0.35">
      <c r="A32" s="17"/>
      <c r="B32" s="317" t="s">
        <v>136</v>
      </c>
      <c r="C32" s="17"/>
      <c r="D32" s="375"/>
      <c r="E32" s="376">
        <v>0.2</v>
      </c>
      <c r="F32" s="377"/>
      <c r="G32" s="99"/>
      <c r="H32" s="614"/>
      <c r="I32" s="614"/>
      <c r="J32" s="624">
        <f>I32-H32</f>
        <v>0</v>
      </c>
      <c r="K32" s="325"/>
      <c r="L32" s="733"/>
      <c r="M32" s="733">
        <v>1.3859999999999999</v>
      </c>
      <c r="N32" s="731">
        <f>M32-L32</f>
        <v>1.3859999999999999</v>
      </c>
      <c r="O32" s="35"/>
      <c r="P32" s="542">
        <v>0</v>
      </c>
      <c r="Q32" s="542">
        <v>2.4834999999999998</v>
      </c>
      <c r="R32" s="543">
        <f>Q32-P32</f>
        <v>2.4834999999999998</v>
      </c>
      <c r="S32" s="99"/>
      <c r="T32" s="482">
        <v>0</v>
      </c>
      <c r="U32" s="482">
        <v>2.593</v>
      </c>
      <c r="V32" s="485">
        <f>U32-T32</f>
        <v>2.593</v>
      </c>
      <c r="W32" s="99"/>
      <c r="X32" s="387">
        <v>0</v>
      </c>
      <c r="Y32" s="387">
        <v>2.5647500000000001</v>
      </c>
      <c r="Z32" s="388">
        <f>Y32-X32</f>
        <v>2.5647500000000001</v>
      </c>
      <c r="AA32" s="99"/>
    </row>
    <row r="33" spans="1:27" ht="18" customHeight="1" x14ac:dyDescent="0.35">
      <c r="A33" s="836" t="s">
        <v>85</v>
      </c>
      <c r="B33" s="837"/>
      <c r="C33" s="182"/>
      <c r="D33" s="145">
        <f>SUM(D31:D32)</f>
        <v>0</v>
      </c>
      <c r="E33" s="145">
        <f>SUM(E31:E32)</f>
        <v>7.4</v>
      </c>
      <c r="F33" s="136">
        <f t="shared" si="2"/>
        <v>7.4</v>
      </c>
      <c r="G33" s="105"/>
      <c r="H33" s="654">
        <f>SUM(H31)</f>
        <v>0</v>
      </c>
      <c r="I33" s="654">
        <f>SUM(I31:I32)</f>
        <v>20</v>
      </c>
      <c r="J33" s="620">
        <f>I33-H33</f>
        <v>20</v>
      </c>
      <c r="K33" s="46"/>
      <c r="L33" s="734">
        <v>0</v>
      </c>
      <c r="M33" s="735">
        <f>SUM(M31:M32)</f>
        <v>36.432500000000005</v>
      </c>
      <c r="N33" s="735">
        <f>SUM(N31:N32)</f>
        <v>36.432500000000005</v>
      </c>
      <c r="O33" s="36"/>
      <c r="P33" s="548">
        <f>SUM(P31)</f>
        <v>0</v>
      </c>
      <c r="Q33" s="548">
        <f>SUM(Q31:Q32)</f>
        <v>68.830250000000007</v>
      </c>
      <c r="R33" s="549">
        <f>Q33-P33</f>
        <v>68.830250000000007</v>
      </c>
      <c r="S33" s="105"/>
      <c r="T33" s="215">
        <f>SUM(T31:T32)</f>
        <v>0</v>
      </c>
      <c r="U33" s="215">
        <f>SUM(U31:U32)</f>
        <v>66.593000000000004</v>
      </c>
      <c r="V33" s="248">
        <f>U33-T33</f>
        <v>66.593000000000004</v>
      </c>
      <c r="W33" s="105"/>
      <c r="X33" s="389">
        <f>SUM(X31:X32)</f>
        <v>0</v>
      </c>
      <c r="Y33" s="389">
        <f>SUM(Y31:Y32)</f>
        <v>63.070999999999998</v>
      </c>
      <c r="Z33" s="390">
        <f>Y33-X33</f>
        <v>63.070999999999998</v>
      </c>
      <c r="AA33" s="105"/>
    </row>
    <row r="34" spans="1:27" ht="7.5" customHeight="1" x14ac:dyDescent="0.35">
      <c r="A34" s="17"/>
      <c r="B34" s="17"/>
      <c r="C34" s="17"/>
      <c r="D34" s="124"/>
      <c r="E34" s="143"/>
      <c r="F34" s="126"/>
      <c r="G34" s="99"/>
      <c r="H34" s="674"/>
      <c r="I34" s="674"/>
      <c r="J34" s="675"/>
      <c r="K34" s="325"/>
      <c r="L34" s="821"/>
      <c r="M34" s="822"/>
      <c r="N34" s="822"/>
      <c r="O34" s="35"/>
      <c r="P34" s="536"/>
      <c r="Q34" s="536"/>
      <c r="R34" s="537"/>
      <c r="S34" s="99"/>
      <c r="T34" s="249"/>
      <c r="U34" s="249"/>
      <c r="V34" s="250"/>
      <c r="W34" s="99"/>
      <c r="X34" s="391"/>
      <c r="Y34" s="391"/>
      <c r="Z34" s="392"/>
      <c r="AA34" s="99"/>
    </row>
    <row r="35" spans="1:27" ht="18" customHeight="1" x14ac:dyDescent="0.35">
      <c r="A35" s="15"/>
      <c r="B35" s="313" t="s">
        <v>144</v>
      </c>
      <c r="C35" s="178"/>
      <c r="D35" s="378"/>
      <c r="E35" s="379"/>
      <c r="F35" s="369">
        <f t="shared" si="2"/>
        <v>0</v>
      </c>
      <c r="G35" s="101"/>
      <c r="H35" s="613"/>
      <c r="I35" s="613"/>
      <c r="J35" s="615">
        <f>I35-H35</f>
        <v>0</v>
      </c>
      <c r="K35" s="325"/>
      <c r="L35" s="731"/>
      <c r="M35" s="731"/>
      <c r="N35" s="731">
        <f t="shared" ref="N35:N40" si="12">M35-L35</f>
        <v>0</v>
      </c>
      <c r="O35" s="35"/>
      <c r="P35" s="538">
        <v>2.7638099999999999</v>
      </c>
      <c r="Q35" s="538">
        <v>0</v>
      </c>
      <c r="R35" s="539">
        <f>Q35-P35</f>
        <v>-2.7638099999999999</v>
      </c>
      <c r="S35" s="101"/>
      <c r="T35" s="479">
        <v>1.784</v>
      </c>
      <c r="U35" s="479">
        <v>0</v>
      </c>
      <c r="V35" s="318">
        <f>U35-T35</f>
        <v>-1.784</v>
      </c>
      <c r="W35" s="101"/>
      <c r="X35" s="383"/>
      <c r="Y35" s="383"/>
      <c r="Z35" s="384">
        <f>Y35-X35</f>
        <v>0</v>
      </c>
      <c r="AA35" s="101"/>
    </row>
    <row r="36" spans="1:27" ht="18" customHeight="1" x14ac:dyDescent="0.35">
      <c r="A36" s="15"/>
      <c r="B36" s="315" t="s">
        <v>118</v>
      </c>
      <c r="C36" s="179"/>
      <c r="D36" s="373"/>
      <c r="E36" s="374"/>
      <c r="F36" s="373">
        <f t="shared" si="2"/>
        <v>0</v>
      </c>
      <c r="G36" s="102"/>
      <c r="H36" s="676"/>
      <c r="I36" s="676"/>
      <c r="J36" s="616">
        <f>I36-H36</f>
        <v>0</v>
      </c>
      <c r="K36" s="325"/>
      <c r="L36" s="732"/>
      <c r="M36" s="732"/>
      <c r="N36" s="732">
        <f t="shared" si="12"/>
        <v>0</v>
      </c>
      <c r="O36" s="35"/>
      <c r="P36" s="540">
        <v>1.3706</v>
      </c>
      <c r="Q36" s="540">
        <v>0</v>
      </c>
      <c r="R36" s="541">
        <f>Q36-P36</f>
        <v>-1.3706</v>
      </c>
      <c r="S36" s="487"/>
      <c r="T36" s="481">
        <v>1.58</v>
      </c>
      <c r="U36" s="481">
        <v>0</v>
      </c>
      <c r="V36" s="484">
        <f>U36-T36</f>
        <v>-1.58</v>
      </c>
      <c r="W36" s="102"/>
      <c r="X36" s="385">
        <v>3.16987</v>
      </c>
      <c r="Y36" s="385">
        <v>0</v>
      </c>
      <c r="Z36" s="395">
        <f>Y36-X36</f>
        <v>-3.16987</v>
      </c>
      <c r="AA36" s="102"/>
    </row>
    <row r="37" spans="1:27" ht="18" customHeight="1" x14ac:dyDescent="0.35">
      <c r="A37" s="15"/>
      <c r="B37" s="315" t="s">
        <v>171</v>
      </c>
      <c r="C37" s="179"/>
      <c r="D37" s="373">
        <v>0.4</v>
      </c>
      <c r="E37" s="374"/>
      <c r="F37" s="373">
        <f t="shared" si="2"/>
        <v>-0.4</v>
      </c>
      <c r="G37" s="101"/>
      <c r="H37" s="676"/>
      <c r="I37" s="676"/>
      <c r="J37" s="616">
        <f>I37-H37</f>
        <v>0</v>
      </c>
      <c r="K37" s="325"/>
      <c r="L37" s="732">
        <v>0.75990000000000002</v>
      </c>
      <c r="M37" s="732"/>
      <c r="N37" s="732">
        <f t="shared" si="12"/>
        <v>-0.75990000000000002</v>
      </c>
      <c r="O37" s="35"/>
      <c r="P37" s="540">
        <v>0.77470000000000006</v>
      </c>
      <c r="Q37" s="540">
        <v>0</v>
      </c>
      <c r="R37" s="541">
        <f>Q37-P37</f>
        <v>-0.77470000000000006</v>
      </c>
      <c r="S37" s="102"/>
      <c r="T37" s="481">
        <v>0.7</v>
      </c>
      <c r="U37" s="481">
        <v>0</v>
      </c>
      <c r="V37" s="484">
        <f>U37-T37</f>
        <v>-0.7</v>
      </c>
      <c r="W37" s="102"/>
      <c r="X37" s="385"/>
      <c r="Y37" s="385"/>
      <c r="Z37" s="386">
        <f>Y37-X37</f>
        <v>0</v>
      </c>
      <c r="AA37" s="101"/>
    </row>
    <row r="38" spans="1:27" ht="18" customHeight="1" x14ac:dyDescent="0.35">
      <c r="A38" s="17"/>
      <c r="B38" s="315" t="s">
        <v>172</v>
      </c>
      <c r="C38" s="177"/>
      <c r="D38" s="373">
        <v>5.8</v>
      </c>
      <c r="E38" s="374">
        <v>34.4</v>
      </c>
      <c r="F38" s="373">
        <f t="shared" si="2"/>
        <v>28.599999999999998</v>
      </c>
      <c r="G38" s="102"/>
      <c r="H38" s="676"/>
      <c r="I38" s="676"/>
      <c r="J38" s="616"/>
      <c r="K38" s="325"/>
      <c r="L38" s="732">
        <v>6.6554000000000002</v>
      </c>
      <c r="M38" s="732">
        <v>4.7269399999999999</v>
      </c>
      <c r="N38" s="732">
        <f t="shared" si="12"/>
        <v>-1.9284600000000003</v>
      </c>
      <c r="O38" s="35"/>
      <c r="P38" s="540"/>
      <c r="Q38" s="540"/>
      <c r="R38" s="541"/>
      <c r="S38" s="102"/>
      <c r="T38" s="481"/>
      <c r="U38" s="481"/>
      <c r="V38" s="483"/>
      <c r="W38" s="102"/>
      <c r="X38" s="385"/>
      <c r="Y38" s="385"/>
      <c r="Z38" s="386"/>
      <c r="AA38" s="102"/>
    </row>
    <row r="39" spans="1:27" ht="18" customHeight="1" x14ac:dyDescent="0.35">
      <c r="A39" s="17"/>
      <c r="B39" s="317" t="s">
        <v>124</v>
      </c>
      <c r="C39" s="177"/>
      <c r="D39" s="375"/>
      <c r="E39" s="376"/>
      <c r="F39" s="377">
        <f t="shared" si="2"/>
        <v>0</v>
      </c>
      <c r="G39" s="101"/>
      <c r="H39" s="614"/>
      <c r="I39" s="614"/>
      <c r="J39" s="624">
        <f>I39-H39</f>
        <v>0</v>
      </c>
      <c r="K39" s="325"/>
      <c r="L39" s="733">
        <v>1.5</v>
      </c>
      <c r="M39" s="733"/>
      <c r="N39" s="733">
        <f t="shared" si="12"/>
        <v>-1.5</v>
      </c>
      <c r="O39" s="35"/>
      <c r="P39" s="542">
        <v>1.6</v>
      </c>
      <c r="Q39" s="542">
        <v>0</v>
      </c>
      <c r="R39" s="543">
        <f>Q39-P39</f>
        <v>-1.6</v>
      </c>
      <c r="S39" s="107"/>
      <c r="T39" s="482">
        <v>1.6</v>
      </c>
      <c r="U39" s="482">
        <v>0</v>
      </c>
      <c r="V39" s="485">
        <f>U39-T39</f>
        <v>-1.6</v>
      </c>
      <c r="W39" s="107"/>
      <c r="X39" s="387">
        <v>1.6</v>
      </c>
      <c r="Y39" s="387">
        <v>0</v>
      </c>
      <c r="Z39" s="388">
        <f>Y39-X39</f>
        <v>-1.6</v>
      </c>
      <c r="AA39" s="107"/>
    </row>
    <row r="40" spans="1:27" ht="18" customHeight="1" x14ac:dyDescent="0.35">
      <c r="A40" s="836" t="s">
        <v>35</v>
      </c>
      <c r="B40" s="838"/>
      <c r="C40" s="182"/>
      <c r="D40" s="129">
        <f>SUM(D35:D39)</f>
        <v>6.2</v>
      </c>
      <c r="E40" s="129">
        <f>SUM(E35:E39)</f>
        <v>34.4</v>
      </c>
      <c r="F40" s="136">
        <f t="shared" si="2"/>
        <v>28.2</v>
      </c>
      <c r="G40" s="105"/>
      <c r="H40" s="654">
        <f>SUM(H35:H39)</f>
        <v>0</v>
      </c>
      <c r="I40" s="620">
        <f>SUM(I35:I39)</f>
        <v>0</v>
      </c>
      <c r="J40" s="681">
        <f>I40-H40</f>
        <v>0</v>
      </c>
      <c r="K40" s="46"/>
      <c r="L40" s="737">
        <f>SUM(L35:L39)</f>
        <v>8.9153000000000002</v>
      </c>
      <c r="M40" s="738">
        <f>SUM(M35:M39)</f>
        <v>4.7269399999999999</v>
      </c>
      <c r="N40" s="735">
        <f t="shared" si="12"/>
        <v>-4.1883600000000003</v>
      </c>
      <c r="O40" s="36"/>
      <c r="P40" s="548">
        <f>SUM(P35:P39)</f>
        <v>6.5091099999999997</v>
      </c>
      <c r="Q40" s="549">
        <f>SUM(Q35:Q39)</f>
        <v>0</v>
      </c>
      <c r="R40" s="553">
        <f>Q40-P40</f>
        <v>-6.5091099999999997</v>
      </c>
      <c r="S40" s="105"/>
      <c r="T40" s="215">
        <f>SUM(T35:T39)</f>
        <v>5.6639999999999997</v>
      </c>
      <c r="U40" s="215">
        <f>SUM(U35:U39)</f>
        <v>0</v>
      </c>
      <c r="V40" s="248">
        <f>U40-T40</f>
        <v>-5.6639999999999997</v>
      </c>
      <c r="W40" s="105"/>
      <c r="X40" s="389">
        <f>SUM(X35:X39)</f>
        <v>4.7698700000000001</v>
      </c>
      <c r="Y40" s="389">
        <f>SUM(Y35:Y39)</f>
        <v>0</v>
      </c>
      <c r="Z40" s="390">
        <f>Y40-X40</f>
        <v>-4.7698700000000001</v>
      </c>
      <c r="AA40" s="105"/>
    </row>
    <row r="41" spans="1:27" ht="14.25" customHeight="1" x14ac:dyDescent="0.35">
      <c r="A41" s="17"/>
      <c r="B41" s="17"/>
      <c r="C41" s="17"/>
      <c r="D41" s="124"/>
      <c r="E41" s="124"/>
      <c r="F41" s="126"/>
      <c r="G41" s="99"/>
      <c r="H41" s="675"/>
      <c r="I41" s="675"/>
      <c r="J41" s="675"/>
      <c r="K41" s="325"/>
      <c r="L41" s="821"/>
      <c r="M41" s="822"/>
      <c r="N41" s="822"/>
      <c r="O41" s="35"/>
      <c r="P41" s="537"/>
      <c r="Q41" s="537"/>
      <c r="R41" s="537"/>
      <c r="S41" s="99"/>
      <c r="T41" s="249"/>
      <c r="U41" s="251"/>
      <c r="V41" s="250"/>
      <c r="W41" s="99"/>
      <c r="X41" s="391"/>
      <c r="Y41" s="393"/>
      <c r="Z41" s="392"/>
      <c r="AA41" s="99"/>
    </row>
    <row r="42" spans="1:27" ht="18" customHeight="1" thickBot="1" x14ac:dyDescent="0.4">
      <c r="A42" s="834" t="s">
        <v>108</v>
      </c>
      <c r="B42" s="835"/>
      <c r="C42" s="595"/>
      <c r="D42" s="147">
        <f>D10+D18+D25+D29+D33+D40</f>
        <v>94.800000000000011</v>
      </c>
      <c r="E42" s="127">
        <f>E10+E18+E25+E29+E33+E40</f>
        <v>157.4</v>
      </c>
      <c r="F42" s="137">
        <f t="shared" si="2"/>
        <v>62.599999999999994</v>
      </c>
      <c r="G42" s="108"/>
      <c r="H42" s="702">
        <f>H10+H18+H25+H29+H33+H40</f>
        <v>230</v>
      </c>
      <c r="I42" s="702">
        <f>I10+I18+I25+I29+I33+I40</f>
        <v>295</v>
      </c>
      <c r="J42" s="702">
        <f>J10+J18+J25+J29+J33+J40</f>
        <v>65</v>
      </c>
      <c r="K42" s="703"/>
      <c r="L42" s="739">
        <f>L10+L18+L25+L29+L33+L40</f>
        <v>247.70826</v>
      </c>
      <c r="M42" s="740">
        <f>M10+M18+M25+M29+M33+M40</f>
        <v>422.88069000000002</v>
      </c>
      <c r="N42" s="740">
        <f>M42-L42</f>
        <v>175.17243000000002</v>
      </c>
      <c r="O42" s="701"/>
      <c r="P42" s="704">
        <f>P10+P18+P25+P29+P33+P40</f>
        <v>694.57272999999998</v>
      </c>
      <c r="Q42" s="704">
        <f>Q10+Q18+Q25+Q29+Q33+Q40</f>
        <v>895.81728999999996</v>
      </c>
      <c r="R42" s="704">
        <f>R10+R18+R25+R29+R33+R40</f>
        <v>201.24455999999995</v>
      </c>
      <c r="S42" s="108"/>
      <c r="T42" s="253">
        <f>T10+T18+T25+T29+T33+T40</f>
        <v>499.50999999999993</v>
      </c>
      <c r="U42" s="254">
        <f>U10+U18+U25+U29+U33+U40</f>
        <v>774.78</v>
      </c>
      <c r="V42" s="255">
        <f>U42-T42</f>
        <v>275.27000000000004</v>
      </c>
      <c r="W42" s="108"/>
      <c r="X42" s="396">
        <f>X10+X18+X25+X29+X33+X40</f>
        <v>544.66589999999985</v>
      </c>
      <c r="Y42" s="397">
        <f>Y10+Y18+Y25+Y29+Y33+Y40</f>
        <v>814.11188000000016</v>
      </c>
      <c r="Z42" s="398">
        <f>Y42-X42</f>
        <v>269.4459800000003</v>
      </c>
      <c r="AA42" s="108"/>
    </row>
    <row r="43" spans="1:27" x14ac:dyDescent="0.35">
      <c r="P43" s="11"/>
      <c r="Q43" s="11"/>
      <c r="R43" s="11"/>
    </row>
  </sheetData>
  <mergeCells count="20">
    <mergeCell ref="L41:N41"/>
    <mergeCell ref="L11:N11"/>
    <mergeCell ref="L19:N19"/>
    <mergeCell ref="L26:N26"/>
    <mergeCell ref="L30:N30"/>
    <mergeCell ref="L34:N34"/>
    <mergeCell ref="A10:B10"/>
    <mergeCell ref="A18:B18"/>
    <mergeCell ref="A42:B42"/>
    <mergeCell ref="A29:B29"/>
    <mergeCell ref="A33:B33"/>
    <mergeCell ref="A40:B40"/>
    <mergeCell ref="A25:B25"/>
    <mergeCell ref="A1:B1"/>
    <mergeCell ref="D3:F3"/>
    <mergeCell ref="H3:J3"/>
    <mergeCell ref="L3:N3"/>
    <mergeCell ref="X3:Z3"/>
    <mergeCell ref="T3:V3"/>
    <mergeCell ref="P3:R3"/>
  </mergeCells>
  <phoneticPr fontId="6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9" orientation="landscape" horizontalDpi="300" verticalDpi="300" r:id="rId1"/>
  <headerFooter>
    <oddFooter>&amp;RPage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Q30"/>
  <sheetViews>
    <sheetView topLeftCell="B4" workbookViewId="0">
      <selection activeCell="K20" sqref="K20"/>
    </sheetView>
  </sheetViews>
  <sheetFormatPr baseColWidth="10" defaultRowHeight="14.5" x14ac:dyDescent="0.35"/>
  <cols>
    <col min="1" max="1" width="4.54296875" customWidth="1"/>
    <col min="2" max="2" width="4.26953125" style="3" customWidth="1"/>
    <col min="3" max="3" width="40.54296875" style="3" customWidth="1"/>
    <col min="4" max="4" width="13.7265625" style="3" customWidth="1"/>
    <col min="5" max="5" width="13.81640625" style="621" customWidth="1"/>
    <col min="6" max="6" width="11.81640625" style="725" customWidth="1"/>
    <col min="7" max="7" width="13.7265625" style="3" customWidth="1"/>
    <col min="8" max="8" width="13.7265625" style="470" customWidth="1"/>
    <col min="9" max="9" width="3.54296875" style="72" customWidth="1"/>
    <col min="10" max="10" width="40.54296875" style="72" customWidth="1"/>
    <col min="11" max="11" width="13.7265625" style="72" customWidth="1"/>
    <col min="12" max="12" width="13.7265625" style="696" customWidth="1"/>
    <col min="13" max="13" width="17.7265625" style="219" customWidth="1"/>
    <col min="14" max="14" width="13.7265625" style="72" customWidth="1"/>
    <col min="15" max="15" width="13.7265625" style="470" customWidth="1"/>
    <col min="16" max="16" width="1.453125" customWidth="1"/>
  </cols>
  <sheetData>
    <row r="2" spans="1:17" ht="21" customHeight="1" thickBot="1" x14ac:dyDescent="0.4">
      <c r="A2" s="1"/>
      <c r="B2" s="841" t="s">
        <v>175</v>
      </c>
      <c r="C2" s="841"/>
      <c r="D2" s="757"/>
      <c r="E2" s="683"/>
      <c r="F2" s="714"/>
      <c r="G2" s="508"/>
      <c r="H2" s="472"/>
      <c r="I2" s="96"/>
      <c r="J2" s="96"/>
      <c r="K2" s="96"/>
      <c r="L2" s="648"/>
      <c r="M2" s="709"/>
      <c r="N2" s="96"/>
      <c r="O2" s="472"/>
    </row>
    <row r="3" spans="1:17" ht="15" customHeight="1" thickTop="1" x14ac:dyDescent="0.35">
      <c r="A3" s="24"/>
      <c r="B3" s="56"/>
      <c r="C3" s="57"/>
      <c r="D3" s="57"/>
      <c r="E3" s="684"/>
      <c r="F3" s="715"/>
      <c r="G3" s="57"/>
      <c r="H3" s="473"/>
      <c r="I3" s="95"/>
      <c r="J3" s="95"/>
      <c r="K3" s="111"/>
      <c r="L3" s="695"/>
      <c r="M3" s="710"/>
      <c r="N3" s="111"/>
      <c r="O3" s="473"/>
      <c r="P3" s="40"/>
      <c r="Q3" s="40"/>
    </row>
    <row r="4" spans="1:17" ht="14.25" customHeight="1" x14ac:dyDescent="0.35">
      <c r="A4" s="24"/>
      <c r="B4" s="58"/>
      <c r="C4" s="809" t="s">
        <v>0</v>
      </c>
      <c r="D4" s="760" t="s">
        <v>17</v>
      </c>
      <c r="E4" s="608" t="s">
        <v>167</v>
      </c>
      <c r="F4" s="705" t="s">
        <v>17</v>
      </c>
      <c r="G4" s="533" t="s">
        <v>17</v>
      </c>
      <c r="H4" s="511" t="s">
        <v>17</v>
      </c>
      <c r="I4" s="75"/>
      <c r="J4" s="799" t="s">
        <v>1</v>
      </c>
      <c r="K4" s="760" t="s">
        <v>17</v>
      </c>
      <c r="L4" s="608" t="s">
        <v>167</v>
      </c>
      <c r="M4" s="705" t="s">
        <v>17</v>
      </c>
      <c r="N4" s="533" t="s">
        <v>17</v>
      </c>
      <c r="O4" s="511" t="s">
        <v>17</v>
      </c>
      <c r="P4" s="41"/>
      <c r="Q4" s="41"/>
    </row>
    <row r="5" spans="1:17" s="2" customFormat="1" x14ac:dyDescent="0.35">
      <c r="A5" s="59"/>
      <c r="B5" s="5"/>
      <c r="C5" s="800"/>
      <c r="D5" s="759" t="s">
        <v>176</v>
      </c>
      <c r="E5" s="609" t="s">
        <v>176</v>
      </c>
      <c r="F5" s="706" t="s">
        <v>168</v>
      </c>
      <c r="G5" s="534" t="s">
        <v>159</v>
      </c>
      <c r="H5" s="512" t="s">
        <v>138</v>
      </c>
      <c r="I5" s="76"/>
      <c r="J5" s="800"/>
      <c r="K5" s="759" t="s">
        <v>176</v>
      </c>
      <c r="L5" s="609" t="s">
        <v>176</v>
      </c>
      <c r="M5" s="706" t="s">
        <v>168</v>
      </c>
      <c r="N5" s="534" t="s">
        <v>159</v>
      </c>
      <c r="O5" s="512" t="s">
        <v>138</v>
      </c>
      <c r="P5" s="39"/>
      <c r="Q5" s="39"/>
    </row>
    <row r="6" spans="1:17" ht="9" customHeight="1" x14ac:dyDescent="0.35">
      <c r="A6" s="24"/>
      <c r="B6" s="60"/>
      <c r="C6" s="60"/>
      <c r="D6" s="60"/>
      <c r="E6" s="685"/>
      <c r="F6" s="716"/>
      <c r="G6" s="583"/>
      <c r="H6" s="513"/>
      <c r="I6" s="62"/>
      <c r="J6" s="28"/>
      <c r="K6" s="28"/>
      <c r="L6" s="610"/>
      <c r="M6" s="205"/>
      <c r="N6" s="28"/>
      <c r="O6" s="192"/>
      <c r="P6" s="41"/>
      <c r="Q6" s="41"/>
    </row>
    <row r="7" spans="1:17" x14ac:dyDescent="0.35">
      <c r="A7" s="61"/>
      <c r="B7" s="60"/>
      <c r="C7" s="448" t="s">
        <v>146</v>
      </c>
      <c r="D7" s="448"/>
      <c r="E7" s="636">
        <v>1.4</v>
      </c>
      <c r="F7" s="717">
        <v>1.4683999999999999</v>
      </c>
      <c r="G7" s="599">
        <v>4.2891300000000001</v>
      </c>
      <c r="H7" s="514">
        <v>2.5310000000000001</v>
      </c>
      <c r="I7" s="62"/>
      <c r="J7" s="322" t="s">
        <v>153</v>
      </c>
      <c r="K7" s="322">
        <v>57.1</v>
      </c>
      <c r="L7" s="611">
        <v>80</v>
      </c>
      <c r="M7" s="711">
        <v>77.235519999999994</v>
      </c>
      <c r="N7" s="576">
        <v>87.24136</v>
      </c>
      <c r="O7" s="193">
        <v>53.73</v>
      </c>
      <c r="P7" s="41"/>
      <c r="Q7" s="41"/>
    </row>
    <row r="8" spans="1:17" x14ac:dyDescent="0.35">
      <c r="A8" s="61"/>
      <c r="B8" s="60"/>
      <c r="C8" s="586" t="s">
        <v>162</v>
      </c>
      <c r="D8" s="758"/>
      <c r="E8" s="686"/>
      <c r="F8" s="718"/>
      <c r="G8" s="601">
        <v>2.0592000000000001</v>
      </c>
      <c r="H8" s="585"/>
      <c r="I8" s="62"/>
      <c r="J8" s="322" t="s">
        <v>163</v>
      </c>
      <c r="K8" s="322">
        <v>0.6</v>
      </c>
      <c r="L8" s="611"/>
      <c r="M8" s="711">
        <v>2.8643200000000002</v>
      </c>
      <c r="N8" s="576">
        <v>16.595687999999999</v>
      </c>
      <c r="O8" s="193"/>
      <c r="P8" s="41"/>
      <c r="Q8" s="41"/>
    </row>
    <row r="9" spans="1:17" x14ac:dyDescent="0.35">
      <c r="A9" s="61"/>
      <c r="B9" s="60"/>
      <c r="C9" s="496" t="s">
        <v>147</v>
      </c>
      <c r="D9" s="496"/>
      <c r="E9" s="637"/>
      <c r="F9" s="719"/>
      <c r="G9" s="568"/>
      <c r="H9" s="462">
        <v>0.75600000000000001</v>
      </c>
      <c r="I9" s="62"/>
      <c r="J9" s="322" t="s">
        <v>173</v>
      </c>
      <c r="K9" s="322"/>
      <c r="L9" s="611"/>
      <c r="M9" s="711">
        <v>0.54166999999999998</v>
      </c>
      <c r="N9" s="744"/>
      <c r="O9" s="193"/>
      <c r="P9" s="41"/>
      <c r="Q9" s="41"/>
    </row>
    <row r="10" spans="1:17" x14ac:dyDescent="0.35">
      <c r="A10" s="61"/>
      <c r="B10" s="60"/>
      <c r="C10" s="497" t="s">
        <v>151</v>
      </c>
      <c r="D10" s="497">
        <v>0.1</v>
      </c>
      <c r="E10" s="638">
        <v>0.4</v>
      </c>
      <c r="F10" s="720">
        <v>0.37859999999999999</v>
      </c>
      <c r="G10" s="569">
        <v>0.40832000000000002</v>
      </c>
      <c r="H10" s="515">
        <v>6.7000000000000004E-2</v>
      </c>
      <c r="I10" s="62"/>
      <c r="P10" s="41"/>
      <c r="Q10" s="41"/>
    </row>
    <row r="11" spans="1:17" x14ac:dyDescent="0.35">
      <c r="A11" s="61"/>
      <c r="B11" s="839" t="s">
        <v>61</v>
      </c>
      <c r="C11" s="840"/>
      <c r="D11" s="639">
        <f>SUM(D7:D10)</f>
        <v>0.1</v>
      </c>
      <c r="E11" s="639">
        <f>SUM(E7:E10)</f>
        <v>1.7999999999999998</v>
      </c>
      <c r="F11" s="639">
        <f>SUM(F7:F10)</f>
        <v>1.847</v>
      </c>
      <c r="G11" s="570">
        <f>SUM(G7:G10)</f>
        <v>6.7566500000000005</v>
      </c>
      <c r="H11" s="516">
        <f>SUM(H7:H10)</f>
        <v>3.3540000000000001</v>
      </c>
      <c r="I11" s="62"/>
      <c r="J11" s="321"/>
      <c r="K11" s="321"/>
      <c r="L11" s="674"/>
      <c r="M11" s="712"/>
      <c r="N11" s="536"/>
      <c r="O11" s="521"/>
      <c r="P11" s="41"/>
      <c r="Q11" s="41"/>
    </row>
    <row r="12" spans="1:17" x14ac:dyDescent="0.35">
      <c r="A12" s="61"/>
      <c r="B12" s="60"/>
      <c r="C12" s="499"/>
      <c r="D12" s="499"/>
      <c r="E12" s="687"/>
      <c r="F12" s="721"/>
      <c r="G12" s="602"/>
      <c r="H12" s="517"/>
      <c r="I12" s="62"/>
      <c r="J12" s="321"/>
      <c r="K12" s="321"/>
      <c r="L12" s="674"/>
      <c r="M12" s="712"/>
      <c r="N12" s="536"/>
      <c r="O12" s="521"/>
      <c r="P12" s="41"/>
      <c r="Q12" s="41"/>
    </row>
    <row r="13" spans="1:17" x14ac:dyDescent="0.35">
      <c r="A13" s="61"/>
      <c r="B13" s="60"/>
      <c r="C13" s="500" t="s">
        <v>152</v>
      </c>
      <c r="D13" s="500"/>
      <c r="E13" s="688"/>
      <c r="F13" s="722"/>
      <c r="G13" s="603">
        <v>5.1675000000000004</v>
      </c>
      <c r="H13" s="518">
        <v>0.77600000000000002</v>
      </c>
      <c r="I13" s="62"/>
      <c r="J13" s="321"/>
      <c r="K13" s="321"/>
      <c r="L13" s="674"/>
      <c r="M13" s="712"/>
      <c r="N13" s="536"/>
      <c r="O13" s="521"/>
      <c r="P13" s="41"/>
      <c r="Q13" s="41"/>
    </row>
    <row r="14" spans="1:17" x14ac:dyDescent="0.35">
      <c r="A14" s="61"/>
      <c r="B14" s="839" t="s">
        <v>155</v>
      </c>
      <c r="C14" s="840"/>
      <c r="D14" s="639">
        <f>SUM(D13)</f>
        <v>0</v>
      </c>
      <c r="E14" s="639">
        <f>SUM(E13)</f>
        <v>0</v>
      </c>
      <c r="F14" s="639">
        <f>SUM(F13)</f>
        <v>0</v>
      </c>
      <c r="G14" s="570">
        <f>SUM(G13)</f>
        <v>5.1675000000000004</v>
      </c>
      <c r="H14" s="516">
        <f>SUM(H13)</f>
        <v>0.77600000000000002</v>
      </c>
      <c r="I14" s="62"/>
      <c r="J14" s="321"/>
      <c r="K14" s="321"/>
      <c r="L14" s="674"/>
      <c r="M14" s="712"/>
      <c r="N14" s="536"/>
      <c r="O14" s="521"/>
      <c r="P14" s="41"/>
      <c r="Q14" s="41"/>
    </row>
    <row r="15" spans="1:17" x14ac:dyDescent="0.35">
      <c r="A15" s="61"/>
      <c r="B15" s="60"/>
      <c r="C15" s="499"/>
      <c r="D15" s="499"/>
      <c r="E15" s="687"/>
      <c r="F15" s="721"/>
      <c r="G15" s="602"/>
      <c r="H15" s="517"/>
      <c r="I15" s="62"/>
      <c r="J15" s="322" t="s">
        <v>11</v>
      </c>
      <c r="K15" s="322"/>
      <c r="L15" s="611">
        <v>0</v>
      </c>
      <c r="M15" s="711"/>
      <c r="N15" s="576">
        <v>0</v>
      </c>
      <c r="O15" s="193">
        <v>3.2</v>
      </c>
      <c r="P15" s="41"/>
      <c r="Q15" s="41"/>
    </row>
    <row r="16" spans="1:17" x14ac:dyDescent="0.35">
      <c r="A16" s="61"/>
      <c r="B16" s="60"/>
      <c r="C16" s="448" t="s">
        <v>149</v>
      </c>
      <c r="D16" s="448">
        <v>30.4</v>
      </c>
      <c r="E16" s="636">
        <v>32.9</v>
      </c>
      <c r="F16" s="717">
        <v>32.90625</v>
      </c>
      <c r="G16" s="599">
        <v>28.901430000000001</v>
      </c>
      <c r="H16" s="514">
        <v>16.108000000000001</v>
      </c>
      <c r="I16" s="62"/>
      <c r="J16" s="321"/>
      <c r="K16" s="321"/>
      <c r="L16" s="674"/>
      <c r="M16" s="712"/>
      <c r="N16" s="536"/>
      <c r="O16" s="521"/>
      <c r="P16" s="41"/>
      <c r="Q16" s="41"/>
    </row>
    <row r="17" spans="1:17" x14ac:dyDescent="0.35">
      <c r="A17" s="61"/>
      <c r="B17" s="60"/>
      <c r="C17" s="496" t="s">
        <v>150</v>
      </c>
      <c r="D17" s="496">
        <v>26.5</v>
      </c>
      <c r="E17" s="637">
        <v>26.4</v>
      </c>
      <c r="F17" s="719">
        <v>26.355039999999999</v>
      </c>
      <c r="G17" s="568">
        <v>30.24925</v>
      </c>
      <c r="H17" s="462">
        <v>25.617999999999999</v>
      </c>
      <c r="I17" s="62"/>
      <c r="J17" s="321"/>
      <c r="K17" s="321"/>
      <c r="L17" s="674"/>
      <c r="M17" s="712"/>
      <c r="N17" s="536"/>
      <c r="O17" s="521"/>
      <c r="P17" s="41"/>
      <c r="Q17" s="41"/>
    </row>
    <row r="18" spans="1:17" x14ac:dyDescent="0.35">
      <c r="A18" s="61"/>
      <c r="B18" s="60"/>
      <c r="C18" s="496" t="s">
        <v>156</v>
      </c>
      <c r="D18" s="496">
        <v>9.6</v>
      </c>
      <c r="E18" s="637">
        <v>11.3</v>
      </c>
      <c r="F18" s="719">
        <v>11.33414</v>
      </c>
      <c r="G18" s="568">
        <v>15.76084</v>
      </c>
      <c r="H18" s="462">
        <v>11.52</v>
      </c>
      <c r="I18" s="62"/>
      <c r="J18" s="321"/>
      <c r="K18" s="321"/>
      <c r="L18" s="674"/>
      <c r="M18" s="712"/>
      <c r="N18" s="536"/>
      <c r="O18" s="521"/>
      <c r="P18" s="41"/>
      <c r="Q18" s="41"/>
    </row>
    <row r="19" spans="1:17" x14ac:dyDescent="0.35">
      <c r="A19" s="61"/>
      <c r="B19" s="60"/>
      <c r="C19" s="496" t="s">
        <v>158</v>
      </c>
      <c r="D19" s="496"/>
      <c r="E19" s="637"/>
      <c r="F19" s="719"/>
      <c r="G19" s="568">
        <v>1.24729</v>
      </c>
      <c r="H19" s="462">
        <v>1.1870000000000001</v>
      </c>
      <c r="I19" s="62"/>
      <c r="J19" s="321"/>
      <c r="K19" s="321"/>
      <c r="L19" s="674"/>
      <c r="M19" s="712"/>
      <c r="N19" s="536"/>
      <c r="O19" s="521"/>
      <c r="P19" s="41"/>
      <c r="Q19" s="41"/>
    </row>
    <row r="20" spans="1:17" x14ac:dyDescent="0.35">
      <c r="A20" s="61"/>
      <c r="B20" s="60"/>
      <c r="C20" s="447" t="s">
        <v>148</v>
      </c>
      <c r="D20" s="497">
        <v>10.1</v>
      </c>
      <c r="E20" s="689">
        <v>10.6</v>
      </c>
      <c r="F20" s="720">
        <v>10.58325</v>
      </c>
      <c r="G20" s="598">
        <v>15.042770000000001</v>
      </c>
      <c r="H20" s="515">
        <v>4.7080000000000002</v>
      </c>
      <c r="I20" s="62"/>
      <c r="J20" s="321"/>
      <c r="K20" s="321"/>
      <c r="L20" s="674"/>
      <c r="M20" s="712"/>
      <c r="N20" s="536"/>
      <c r="O20" s="521"/>
      <c r="P20" s="41"/>
      <c r="Q20" s="41"/>
    </row>
    <row r="21" spans="1:17" x14ac:dyDescent="0.35">
      <c r="A21" s="61"/>
      <c r="B21" s="839" t="s">
        <v>157</v>
      </c>
      <c r="C21" s="840"/>
      <c r="D21" s="639">
        <f>SUM(D16:D20)</f>
        <v>76.599999999999994</v>
      </c>
      <c r="E21" s="639">
        <f>SUM(E16:E20)</f>
        <v>81.199999999999989</v>
      </c>
      <c r="F21" s="639">
        <f>SUM(F16:F20)</f>
        <v>81.178680000000014</v>
      </c>
      <c r="G21" s="570">
        <f>SUM(G16:G20)</f>
        <v>91.201580000000007</v>
      </c>
      <c r="H21" s="516">
        <f>SUM(H16:H20)</f>
        <v>59.140999999999991</v>
      </c>
      <c r="I21" s="83"/>
      <c r="J21" s="321"/>
      <c r="K21" s="321"/>
      <c r="L21" s="674"/>
      <c r="M21" s="712"/>
      <c r="N21" s="536"/>
      <c r="O21" s="521"/>
      <c r="P21" s="41"/>
      <c r="Q21" s="41"/>
    </row>
    <row r="22" spans="1:17" x14ac:dyDescent="0.35">
      <c r="A22" s="61"/>
      <c r="B22" s="588"/>
      <c r="C22" s="588"/>
      <c r="D22" s="588"/>
      <c r="E22" s="690"/>
      <c r="F22" s="715"/>
      <c r="G22" s="589"/>
      <c r="H22" s="590"/>
      <c r="I22" s="83"/>
      <c r="J22" s="321"/>
      <c r="K22" s="321"/>
      <c r="L22" s="674"/>
      <c r="M22" s="712"/>
      <c r="N22" s="536"/>
      <c r="O22" s="521"/>
      <c r="P22" s="41"/>
      <c r="Q22" s="41"/>
    </row>
    <row r="23" spans="1:17" x14ac:dyDescent="0.35">
      <c r="A23" s="61"/>
      <c r="B23" s="588"/>
      <c r="C23" s="591" t="s">
        <v>166</v>
      </c>
      <c r="D23" s="761">
        <v>10.9</v>
      </c>
      <c r="E23" s="691">
        <v>5</v>
      </c>
      <c r="F23" s="723">
        <v>17.698720000000002</v>
      </c>
      <c r="G23" s="592">
        <v>56.52572</v>
      </c>
      <c r="H23" s="593"/>
      <c r="I23" s="83"/>
      <c r="J23" s="322" t="s">
        <v>164</v>
      </c>
      <c r="K23" s="322">
        <v>2.1</v>
      </c>
      <c r="L23" s="611"/>
      <c r="M23" s="711">
        <v>0.71382999999999996</v>
      </c>
      <c r="N23" s="576">
        <v>17.402539999999998</v>
      </c>
      <c r="O23" s="193"/>
      <c r="P23" s="41"/>
      <c r="Q23" s="41"/>
    </row>
    <row r="24" spans="1:17" x14ac:dyDescent="0.35">
      <c r="A24" s="61"/>
      <c r="B24" s="581" t="s">
        <v>165</v>
      </c>
      <c r="C24" s="582"/>
      <c r="D24" s="639">
        <f>D23</f>
        <v>10.9</v>
      </c>
      <c r="E24" s="639">
        <f>E23</f>
        <v>5</v>
      </c>
      <c r="F24" s="639">
        <f>F23</f>
        <v>17.698720000000002</v>
      </c>
      <c r="G24" s="570">
        <f>G23</f>
        <v>56.52572</v>
      </c>
      <c r="H24" s="516"/>
      <c r="I24" s="83"/>
      <c r="J24" s="135"/>
      <c r="K24" s="135"/>
      <c r="L24" s="675"/>
      <c r="M24" s="712"/>
      <c r="N24" s="537"/>
      <c r="O24" s="521"/>
      <c r="P24" s="41"/>
      <c r="Q24" s="41"/>
    </row>
    <row r="25" spans="1:17" x14ac:dyDescent="0.35">
      <c r="B25" s="5"/>
      <c r="C25" s="4"/>
      <c r="D25" s="4"/>
      <c r="E25" s="692"/>
      <c r="F25" s="724"/>
      <c r="G25" s="604"/>
      <c r="H25" s="519"/>
      <c r="I25" s="94"/>
      <c r="J25" s="43"/>
      <c r="K25" s="43"/>
      <c r="L25" s="631"/>
      <c r="M25" s="208"/>
      <c r="N25" s="577"/>
      <c r="O25" s="424"/>
    </row>
    <row r="26" spans="1:17" x14ac:dyDescent="0.35">
      <c r="B26" s="12" t="s">
        <v>56</v>
      </c>
      <c r="C26" s="68"/>
      <c r="D26" s="693">
        <f>D11+D14+D21+D24</f>
        <v>87.6</v>
      </c>
      <c r="E26" s="693">
        <f>E11+E14+E21+E24</f>
        <v>87.999999999999986</v>
      </c>
      <c r="F26" s="707">
        <f>F11+F14+F21+F24</f>
        <v>100.7244</v>
      </c>
      <c r="G26" s="605">
        <f>G11+G14+G21+G24</f>
        <v>159.65145000000001</v>
      </c>
      <c r="H26" s="242">
        <f>H11+H14+H21</f>
        <v>63.270999999999994</v>
      </c>
      <c r="I26" s="94"/>
      <c r="J26" s="32" t="s">
        <v>57</v>
      </c>
      <c r="K26" s="713">
        <f t="shared" ref="K26:L26" si="0">SUM(K7:K25)</f>
        <v>59.800000000000004</v>
      </c>
      <c r="L26" s="713">
        <f t="shared" si="0"/>
        <v>80</v>
      </c>
      <c r="M26" s="713">
        <f>SUM(M7:M25)</f>
        <v>81.355339999999998</v>
      </c>
      <c r="N26" s="580">
        <f>SUM(N7:N25)</f>
        <v>121.239588</v>
      </c>
      <c r="O26" s="195">
        <f>SUM(O7:O25)</f>
        <v>56.93</v>
      </c>
    </row>
    <row r="27" spans="1:17" x14ac:dyDescent="0.35">
      <c r="B27" s="40"/>
      <c r="C27" s="40"/>
      <c r="D27" s="40"/>
      <c r="E27" s="610"/>
      <c r="F27" s="217"/>
      <c r="G27" s="574"/>
      <c r="H27" s="192"/>
      <c r="I27" s="94"/>
      <c r="J27" s="28"/>
      <c r="K27" s="28"/>
      <c r="L27" s="610"/>
      <c r="M27" s="205"/>
      <c r="N27" s="28"/>
      <c r="O27" s="196"/>
    </row>
    <row r="28" spans="1:17" x14ac:dyDescent="0.35">
      <c r="B28" s="498" t="s">
        <v>154</v>
      </c>
      <c r="C28" s="70"/>
      <c r="D28" s="694">
        <f>K26-D26</f>
        <v>-27.79999999999999</v>
      </c>
      <c r="E28" s="694">
        <f>L26-E26</f>
        <v>-7.9999999999999858</v>
      </c>
      <c r="F28" s="708">
        <f>M26-F26</f>
        <v>-19.369060000000005</v>
      </c>
      <c r="G28" s="584">
        <f>N26-G26</f>
        <v>-38.411862000000013</v>
      </c>
      <c r="H28" s="216">
        <f>O26-H26</f>
        <v>-6.340999999999994</v>
      </c>
      <c r="J28" s="30"/>
      <c r="K28" s="30"/>
      <c r="L28" s="610"/>
      <c r="M28" s="205"/>
      <c r="N28" s="30"/>
      <c r="O28" s="196"/>
    </row>
    <row r="29" spans="1:17" x14ac:dyDescent="0.35">
      <c r="B29" s="41"/>
      <c r="C29" s="41"/>
      <c r="D29" s="41"/>
      <c r="E29" s="682"/>
      <c r="F29" s="217"/>
      <c r="G29" s="41"/>
      <c r="H29" s="196"/>
      <c r="J29" s="28"/>
      <c r="K29" s="28"/>
      <c r="L29" s="610"/>
      <c r="M29" s="205"/>
      <c r="N29" s="28"/>
      <c r="O29" s="196"/>
    </row>
    <row r="30" spans="1:17" x14ac:dyDescent="0.35">
      <c r="B30" s="41"/>
      <c r="C30" s="41"/>
      <c r="D30" s="41"/>
      <c r="E30" s="682"/>
      <c r="F30" s="217"/>
      <c r="G30" s="41"/>
      <c r="H30" s="196"/>
      <c r="J30" s="28"/>
      <c r="K30" s="28"/>
      <c r="L30" s="610"/>
      <c r="M30" s="205"/>
      <c r="N30" s="28"/>
      <c r="O30" s="196"/>
    </row>
  </sheetData>
  <mergeCells count="6">
    <mergeCell ref="B21:C21"/>
    <mergeCell ref="B2:C2"/>
    <mergeCell ref="C4:C5"/>
    <mergeCell ref="J4:J5"/>
    <mergeCell ref="B11:C11"/>
    <mergeCell ref="B14:C14"/>
  </mergeCells>
  <pageMargins left="0.70866141732283472" right="0.70866141732283472" top="0.23622047244094491" bottom="0.31496062992125984" header="0.19685039370078741" footer="0.31496062992125984"/>
  <pageSetup paperSize="9" scale="55" orientation="landscape" r:id="rId1"/>
  <headerFooter>
    <oddFooter xml:space="preserve">&amp;RPage 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global</vt:lpstr>
      <vt:lpstr>vie associative</vt:lpstr>
      <vt:lpstr>charges de structure</vt:lpstr>
      <vt:lpstr>activité scrabble</vt:lpstr>
      <vt:lpstr>Secteur commercial</vt:lpstr>
      <vt:lpstr>'activité scrabble'!Zone_d_impression</vt:lpstr>
      <vt:lpstr>'charges de structure'!Zone_d_impression</vt:lpstr>
      <vt:lpstr>global!Zone_d_impression</vt:lpstr>
      <vt:lpstr>'Secteur commercial'!Zone_d_impression</vt:lpstr>
      <vt:lpstr>'vie associative'!Zone_d_impression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2015-04-29T20:11:14Z</cp:lastPrinted>
  <dcterms:created xsi:type="dcterms:W3CDTF">2006-09-12T15:06:44Z</dcterms:created>
  <dcterms:modified xsi:type="dcterms:W3CDTF">2021-09-28T07:00:15Z</dcterms:modified>
</cp:coreProperties>
</file>